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SECTION 2\"/>
    </mc:Choice>
  </mc:AlternateContent>
  <xr:revisionPtr revIDLastSave="0" documentId="13_ncr:1_{810CB086-8353-44A7-8E78-A6B1353100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c 2 (4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R310" i="2" l="1"/>
  <c r="CA284" i="2"/>
  <c r="CA281" i="2"/>
  <c r="CA275" i="2"/>
  <c r="BR298" i="2"/>
  <c r="BR286" i="2"/>
  <c r="BR280" i="2"/>
  <c r="BR274" i="2"/>
  <c r="BR260" i="2"/>
  <c r="BR256" i="2"/>
  <c r="BS256" i="2"/>
  <c r="BT256" i="2"/>
  <c r="BU256" i="2"/>
  <c r="BR236" i="2"/>
  <c r="BR232" i="2"/>
  <c r="BR226" i="2"/>
  <c r="BR220" i="2"/>
  <c r="BS218" i="2"/>
  <c r="BR212" i="2"/>
  <c r="BR204" i="2"/>
  <c r="BR190" i="2"/>
  <c r="BR184" i="2"/>
  <c r="BR172" i="2"/>
  <c r="BR166" i="2"/>
  <c r="BR148" i="2"/>
  <c r="BS148" i="2"/>
  <c r="BR142" i="2"/>
  <c r="BS132" i="2"/>
  <c r="BR132" i="2"/>
  <c r="BR118" i="2"/>
  <c r="BR112" i="2"/>
  <c r="BR108" i="2"/>
  <c r="BR96" i="2"/>
  <c r="BS94" i="2"/>
  <c r="BR84" i="2"/>
  <c r="BR78" i="2"/>
  <c r="BR60" i="2"/>
  <c r="BS60" i="2"/>
  <c r="BR52" i="2"/>
  <c r="BR46" i="2"/>
  <c r="BR42" i="2"/>
  <c r="BR24" i="2"/>
  <c r="BP30" i="2"/>
  <c r="BO28" i="2"/>
  <c r="BO334" i="2"/>
  <c r="BP328" i="2"/>
  <c r="BO328" i="2"/>
  <c r="BQ328" i="2"/>
  <c r="BO304" i="2"/>
  <c r="BO286" i="2"/>
  <c r="BO280" i="2"/>
  <c r="BO274" i="2"/>
  <c r="BP274" i="2"/>
  <c r="BO260" i="2"/>
  <c r="BO250" i="2"/>
  <c r="BO242" i="2"/>
  <c r="BO236" i="2"/>
  <c r="BO232" i="2"/>
  <c r="BO214" i="2"/>
  <c r="BP212" i="2"/>
  <c r="BO204" i="2"/>
  <c r="BP198" i="2"/>
  <c r="BO186" i="2"/>
  <c r="BO172" i="2"/>
  <c r="BO166" i="2"/>
  <c r="BP166" i="2"/>
  <c r="BO154" i="2"/>
  <c r="BP150" i="2"/>
  <c r="BO150" i="2"/>
  <c r="BQ150" i="2"/>
  <c r="BO142" i="2"/>
  <c r="BP144" i="2"/>
  <c r="BO138" i="2"/>
  <c r="BQ132" i="2"/>
  <c r="BP132" i="2"/>
  <c r="BO132" i="2"/>
  <c r="BO126" i="2"/>
  <c r="BO100" i="2"/>
  <c r="BO94" i="2"/>
  <c r="BP90" i="2"/>
  <c r="BO90" i="2"/>
  <c r="BQ90" i="2"/>
  <c r="BP84" i="2"/>
  <c r="BO76" i="2"/>
  <c r="BO66" i="2"/>
  <c r="BO42" i="2"/>
  <c r="BO34" i="2"/>
  <c r="BP34" i="2"/>
  <c r="BO24" i="2"/>
  <c r="BP22" i="2"/>
  <c r="BO18" i="2"/>
  <c r="BO4" i="2"/>
  <c r="BL328" i="2"/>
  <c r="BL322" i="2"/>
  <c r="BL316" i="2"/>
  <c r="BM316" i="2"/>
  <c r="BL310" i="2"/>
  <c r="BL304" i="2"/>
  <c r="BL292" i="2"/>
  <c r="BM286" i="2"/>
  <c r="BL286" i="2"/>
  <c r="BL272" i="2"/>
  <c r="BM274" i="2"/>
  <c r="BL256" i="2"/>
  <c r="BL244" i="2"/>
  <c r="BL238" i="2"/>
  <c r="BL232" i="2"/>
  <c r="BM232" i="2"/>
  <c r="BL226" i="2"/>
  <c r="BM226" i="2"/>
  <c r="BL220" i="2"/>
  <c r="BL204" i="2"/>
  <c r="BL186" i="2"/>
  <c r="BL174" i="2"/>
  <c r="BN144" i="2"/>
  <c r="BL138" i="2"/>
  <c r="BL114" i="2"/>
  <c r="BL108" i="2"/>
  <c r="BM96" i="2"/>
  <c r="BL48" i="2"/>
  <c r="BL34" i="2"/>
  <c r="BL18" i="2"/>
  <c r="BI336" i="2"/>
  <c r="BJ336" i="2"/>
  <c r="BI330" i="2"/>
  <c r="BI324" i="2"/>
  <c r="BI318" i="2"/>
  <c r="BI312" i="2"/>
  <c r="BI300" i="2"/>
  <c r="BI288" i="2"/>
  <c r="BI280" i="2"/>
  <c r="BI276" i="2"/>
  <c r="BI258" i="2"/>
  <c r="BI234" i="2"/>
  <c r="BI228" i="2"/>
  <c r="BI214" i="2"/>
  <c r="BJ214" i="2"/>
  <c r="BI202" i="2"/>
  <c r="BJ190" i="2"/>
  <c r="BI192" i="2"/>
  <c r="BI180" i="2"/>
  <c r="BI174" i="2"/>
  <c r="BI166" i="2"/>
  <c r="BJ154" i="2"/>
  <c r="BI156" i="2"/>
  <c r="BI148" i="2"/>
  <c r="BI142" i="2"/>
  <c r="BJ138" i="2"/>
  <c r="BI138" i="2"/>
  <c r="BI126" i="2"/>
  <c r="BI118" i="2"/>
  <c r="BI114" i="2"/>
  <c r="BI94" i="2"/>
  <c r="BI90" i="2"/>
  <c r="BI84" i="2"/>
  <c r="BI52" i="2"/>
  <c r="BI46" i="2"/>
  <c r="BK42" i="2"/>
  <c r="BI16" i="2"/>
  <c r="AT210" i="2"/>
  <c r="AX118" i="2"/>
  <c r="AQ216" i="2"/>
  <c r="AQ222" i="2"/>
  <c r="AP222" i="2"/>
  <c r="AP108" i="2"/>
  <c r="AN102" i="2"/>
  <c r="AM162" i="2"/>
  <c r="AM24" i="2"/>
  <c r="AM28" i="2"/>
  <c r="AN34" i="2"/>
  <c r="AM36" i="2"/>
  <c r="AM42" i="2"/>
  <c r="AN78" i="2"/>
  <c r="D336" i="2"/>
  <c r="E336" i="2"/>
  <c r="D330" i="2"/>
  <c r="D324" i="2"/>
  <c r="D306" i="2"/>
  <c r="D294" i="2"/>
  <c r="D252" i="2"/>
  <c r="E246" i="2"/>
  <c r="D246" i="2"/>
  <c r="N832" i="2"/>
  <c r="N831" i="2"/>
  <c r="N830" i="2"/>
  <c r="N829" i="2"/>
  <c r="N828" i="2"/>
  <c r="N827" i="2"/>
  <c r="N826" i="2"/>
  <c r="N825" i="2"/>
  <c r="N824" i="2"/>
  <c r="N823" i="2"/>
  <c r="N822" i="2"/>
  <c r="N821" i="2"/>
  <c r="N820" i="2"/>
  <c r="N819" i="2"/>
  <c r="N818" i="2"/>
  <c r="N817" i="2"/>
  <c r="N816" i="2"/>
  <c r="N815" i="2"/>
  <c r="N814" i="2"/>
  <c r="N813" i="2"/>
  <c r="N812" i="2"/>
  <c r="N811" i="2"/>
  <c r="N810" i="2"/>
  <c r="N809" i="2"/>
  <c r="N808" i="2"/>
  <c r="N807" i="2"/>
  <c r="N806" i="2"/>
  <c r="N805" i="2"/>
  <c r="N804" i="2"/>
  <c r="N803" i="2"/>
  <c r="N802" i="2"/>
  <c r="N801" i="2"/>
  <c r="N800" i="2"/>
  <c r="N799" i="2"/>
  <c r="N798" i="2"/>
  <c r="N797" i="2"/>
  <c r="N796" i="2"/>
  <c r="N795" i="2"/>
  <c r="N794" i="2"/>
  <c r="N793" i="2"/>
  <c r="N792" i="2"/>
  <c r="N791" i="2"/>
  <c r="N790" i="2"/>
  <c r="N789" i="2"/>
  <c r="N788" i="2"/>
  <c r="N787" i="2"/>
  <c r="N786" i="2"/>
  <c r="N785" i="2"/>
  <c r="N784" i="2"/>
  <c r="N783" i="2"/>
  <c r="N782" i="2"/>
  <c r="N781" i="2"/>
  <c r="N780" i="2"/>
  <c r="N779" i="2"/>
  <c r="N778" i="2"/>
  <c r="N777" i="2"/>
  <c r="N776" i="2"/>
  <c r="N775" i="2"/>
  <c r="N774" i="2"/>
  <c r="N773" i="2"/>
  <c r="N772" i="2"/>
  <c r="N771" i="2"/>
  <c r="N770" i="2"/>
  <c r="N769" i="2"/>
  <c r="N768" i="2"/>
  <c r="N767" i="2"/>
  <c r="N766" i="2"/>
  <c r="N765" i="2"/>
  <c r="N764" i="2"/>
  <c r="N763" i="2"/>
  <c r="N762" i="2"/>
  <c r="N761" i="2"/>
  <c r="N760" i="2"/>
  <c r="N759" i="2"/>
  <c r="N758" i="2"/>
  <c r="N757" i="2"/>
  <c r="N756" i="2"/>
  <c r="N755" i="2"/>
  <c r="N754" i="2"/>
  <c r="N753" i="2"/>
  <c r="N752" i="2"/>
  <c r="N751" i="2"/>
  <c r="N750" i="2"/>
  <c r="N749" i="2"/>
  <c r="N748" i="2"/>
  <c r="N747" i="2"/>
  <c r="N746" i="2"/>
  <c r="N745" i="2"/>
  <c r="N744" i="2"/>
  <c r="N743" i="2"/>
  <c r="N742" i="2"/>
  <c r="N741" i="2"/>
  <c r="N740" i="2"/>
  <c r="N739" i="2"/>
  <c r="N737" i="2"/>
  <c r="N736" i="2"/>
  <c r="N735" i="2"/>
  <c r="N734" i="2"/>
  <c r="N733" i="2"/>
  <c r="N732" i="2"/>
  <c r="N731" i="2"/>
  <c r="N730" i="2"/>
  <c r="N729" i="2"/>
  <c r="N728" i="2"/>
  <c r="N727" i="2"/>
  <c r="N726" i="2"/>
  <c r="N725" i="2"/>
  <c r="N724" i="2"/>
  <c r="N723" i="2"/>
  <c r="N722" i="2"/>
  <c r="N721" i="2"/>
  <c r="N720" i="2"/>
  <c r="N719" i="2"/>
  <c r="N718" i="2"/>
  <c r="N717" i="2"/>
  <c r="N715" i="2"/>
  <c r="N714" i="2"/>
  <c r="N713" i="2"/>
  <c r="N712" i="2"/>
  <c r="N711" i="2"/>
  <c r="N710" i="2"/>
  <c r="N709" i="2"/>
  <c r="N708" i="2"/>
  <c r="N707" i="2"/>
  <c r="N706" i="2"/>
  <c r="N705" i="2"/>
  <c r="N704" i="2"/>
  <c r="N703" i="2"/>
  <c r="N702" i="2"/>
  <c r="N701" i="2"/>
  <c r="N700" i="2"/>
  <c r="N699" i="2"/>
  <c r="N698" i="2"/>
  <c r="N697" i="2"/>
  <c r="N696" i="2"/>
  <c r="N695" i="2"/>
  <c r="N694" i="2"/>
  <c r="N693" i="2"/>
  <c r="N692" i="2"/>
  <c r="N691" i="2"/>
  <c r="N690" i="2"/>
  <c r="N689" i="2"/>
  <c r="N688" i="2"/>
  <c r="N687" i="2"/>
  <c r="N686" i="2"/>
  <c r="N685" i="2"/>
  <c r="N684" i="2"/>
  <c r="N683" i="2"/>
  <c r="N682" i="2"/>
  <c r="N681" i="2"/>
  <c r="N680" i="2"/>
  <c r="N679" i="2"/>
  <c r="N678" i="2"/>
  <c r="N677" i="2"/>
  <c r="N676" i="2"/>
  <c r="N675" i="2"/>
  <c r="N674" i="2"/>
  <c r="N673" i="2"/>
  <c r="N672" i="2"/>
  <c r="N671" i="2"/>
  <c r="N670" i="2"/>
  <c r="N669" i="2"/>
  <c r="N668" i="2"/>
  <c r="N667" i="2"/>
  <c r="N666" i="2"/>
  <c r="N665" i="2"/>
  <c r="N664" i="2"/>
  <c r="N663" i="2"/>
  <c r="N662" i="2"/>
  <c r="N661" i="2"/>
  <c r="N660" i="2"/>
  <c r="N659" i="2"/>
  <c r="N658" i="2"/>
  <c r="N657" i="2"/>
  <c r="N656" i="2"/>
  <c r="N655" i="2"/>
  <c r="N654" i="2"/>
  <c r="N653" i="2"/>
  <c r="N652" i="2"/>
  <c r="N651" i="2"/>
  <c r="N650" i="2"/>
  <c r="N649" i="2"/>
  <c r="N648" i="2"/>
  <c r="N647" i="2"/>
  <c r="N646" i="2"/>
  <c r="N645" i="2"/>
  <c r="N644" i="2"/>
  <c r="N643" i="2"/>
  <c r="N642" i="2"/>
  <c r="N641" i="2"/>
  <c r="N640" i="2"/>
  <c r="N639" i="2"/>
  <c r="N638" i="2"/>
  <c r="N637" i="2"/>
  <c r="N636" i="2"/>
  <c r="N635" i="2"/>
  <c r="N634" i="2"/>
  <c r="N633" i="2"/>
  <c r="N632" i="2"/>
  <c r="N631" i="2"/>
  <c r="N630" i="2"/>
  <c r="N629" i="2"/>
  <c r="N628" i="2"/>
  <c r="N627" i="2"/>
  <c r="N626" i="2"/>
  <c r="N625" i="2"/>
  <c r="N624" i="2"/>
  <c r="N623" i="2"/>
  <c r="N622" i="2"/>
  <c r="N621" i="2"/>
  <c r="N620" i="2"/>
  <c r="N619" i="2"/>
  <c r="N618" i="2"/>
  <c r="N617" i="2"/>
  <c r="N616" i="2"/>
  <c r="N615" i="2"/>
  <c r="N614" i="2"/>
  <c r="N613" i="2"/>
  <c r="N612" i="2"/>
  <c r="N611" i="2"/>
  <c r="N610" i="2"/>
  <c r="N609" i="2"/>
  <c r="N608" i="2"/>
  <c r="N607" i="2"/>
  <c r="N606" i="2"/>
  <c r="N605" i="2"/>
  <c r="N604" i="2"/>
  <c r="N603" i="2"/>
  <c r="N602" i="2"/>
  <c r="N601" i="2"/>
  <c r="N600" i="2"/>
  <c r="N599" i="2"/>
  <c r="N598" i="2"/>
  <c r="N597" i="2"/>
  <c r="N596" i="2"/>
  <c r="N595" i="2"/>
  <c r="N594" i="2"/>
  <c r="N593" i="2"/>
  <c r="N592" i="2"/>
  <c r="N591" i="2"/>
  <c r="N590" i="2"/>
  <c r="N589" i="2"/>
  <c r="N588" i="2"/>
  <c r="N587" i="2"/>
  <c r="N586" i="2"/>
  <c r="N585" i="2"/>
  <c r="N584" i="2"/>
  <c r="N583" i="2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8" i="2"/>
  <c r="N557" i="2"/>
  <c r="N556" i="2"/>
  <c r="N555" i="2"/>
  <c r="N554" i="2"/>
  <c r="N553" i="2"/>
  <c r="N552" i="2"/>
  <c r="N551" i="2"/>
  <c r="N550" i="2"/>
  <c r="N549" i="2"/>
  <c r="N548" i="2"/>
  <c r="N547" i="2"/>
  <c r="N546" i="2"/>
  <c r="N545" i="2"/>
  <c r="N544" i="2"/>
  <c r="N543" i="2"/>
  <c r="N542" i="2"/>
  <c r="N541" i="2"/>
  <c r="N540" i="2"/>
  <c r="N539" i="2"/>
  <c r="N537" i="2"/>
  <c r="N536" i="2"/>
  <c r="N535" i="2"/>
  <c r="N534" i="2"/>
  <c r="N533" i="2"/>
  <c r="N532" i="2"/>
  <c r="N531" i="2"/>
  <c r="N530" i="2"/>
  <c r="N529" i="2"/>
  <c r="N528" i="2"/>
  <c r="N527" i="2"/>
  <c r="N526" i="2"/>
  <c r="N525" i="2"/>
  <c r="N524" i="2"/>
  <c r="N523" i="2"/>
  <c r="N522" i="2"/>
  <c r="N521" i="2"/>
  <c r="N520" i="2"/>
  <c r="N519" i="2"/>
  <c r="N518" i="2"/>
  <c r="N517" i="2"/>
  <c r="N516" i="2"/>
  <c r="N515" i="2"/>
  <c r="N514" i="2"/>
  <c r="N513" i="2"/>
  <c r="N512" i="2"/>
  <c r="N511" i="2"/>
  <c r="N510" i="2"/>
  <c r="N509" i="2"/>
  <c r="N508" i="2"/>
  <c r="N507" i="2"/>
  <c r="N506" i="2"/>
  <c r="N505" i="2"/>
  <c r="N504" i="2"/>
  <c r="N503" i="2"/>
  <c r="N502" i="2"/>
  <c r="N501" i="2"/>
  <c r="N500" i="2"/>
  <c r="N499" i="2"/>
  <c r="N498" i="2"/>
  <c r="N497" i="2"/>
  <c r="N496" i="2"/>
  <c r="N495" i="2"/>
  <c r="N494" i="2"/>
  <c r="N493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0" i="2"/>
  <c r="N459" i="2"/>
  <c r="N458" i="2"/>
  <c r="N457" i="2"/>
  <c r="N456" i="2"/>
  <c r="N455" i="2"/>
  <c r="N454" i="2"/>
  <c r="N453" i="2"/>
  <c r="N452" i="2"/>
  <c r="N451" i="2"/>
  <c r="N449" i="2"/>
  <c r="N448" i="2"/>
  <c r="N447" i="2"/>
  <c r="B10" i="2"/>
  <c r="T336" i="2"/>
  <c r="AT336" i="2"/>
  <c r="AD336" i="2"/>
  <c r="Z336" i="2"/>
  <c r="R336" i="2"/>
  <c r="O336" i="2"/>
  <c r="A336" i="2"/>
  <c r="BB342" i="2"/>
  <c r="AX336" i="2"/>
  <c r="AU336" i="2"/>
  <c r="AP336" i="2"/>
  <c r="AM408" i="2"/>
  <c r="AJ336" i="2"/>
  <c r="AC336" i="2"/>
  <c r="AA336" i="2"/>
  <c r="W336" i="2"/>
  <c r="S336" i="2"/>
  <c r="P336" i="2"/>
  <c r="K336" i="2"/>
  <c r="H396" i="2"/>
  <c r="B336" i="2"/>
  <c r="BE336" i="2"/>
  <c r="BB336" i="2"/>
  <c r="AT330" i="2"/>
  <c r="AM402" i="2"/>
  <c r="AJ330" i="2"/>
  <c r="AC330" i="2"/>
  <c r="W330" i="2"/>
  <c r="R330" i="2"/>
  <c r="K330" i="2"/>
  <c r="A330" i="2"/>
  <c r="BF330" i="2"/>
  <c r="BG330" i="2"/>
  <c r="BB330" i="2"/>
  <c r="K324" i="2"/>
  <c r="I384" i="2"/>
  <c r="BE330" i="2"/>
  <c r="BC330" i="2"/>
  <c r="AX324" i="2"/>
  <c r="AT324" i="2"/>
  <c r="AM396" i="2"/>
  <c r="AJ324" i="2"/>
  <c r="Z324" i="2"/>
  <c r="O324" i="2"/>
  <c r="L335" i="2"/>
  <c r="H384" i="2"/>
  <c r="AX318" i="2"/>
  <c r="AJ318" i="2"/>
  <c r="Z318" i="2"/>
  <c r="W318" i="2"/>
  <c r="R318" i="2"/>
  <c r="A318" i="2"/>
  <c r="A312" i="2"/>
  <c r="BE318" i="2"/>
  <c r="AX312" i="2"/>
  <c r="AM312" i="2"/>
  <c r="H372" i="2"/>
  <c r="B312" i="2"/>
  <c r="BF318" i="2"/>
  <c r="BB318" i="2"/>
  <c r="AY312" i="2"/>
  <c r="AT312" i="2"/>
  <c r="AN312" i="2"/>
  <c r="Z312" i="2"/>
  <c r="W312" i="2"/>
  <c r="R312" i="2"/>
  <c r="O312" i="2"/>
  <c r="I372" i="2"/>
  <c r="C312" i="2"/>
  <c r="H312" i="2"/>
  <c r="BE312" i="2"/>
  <c r="BB312" i="2"/>
  <c r="AM306" i="2"/>
  <c r="Z306" i="2"/>
  <c r="R306" i="2"/>
  <c r="K306" i="2"/>
  <c r="I312" i="2"/>
  <c r="A306" i="2"/>
  <c r="Z300" i="2"/>
  <c r="R300" i="2"/>
  <c r="AP298" i="2"/>
  <c r="AA300" i="2"/>
  <c r="S300" i="2"/>
  <c r="I300" i="2"/>
  <c r="BB306" i="2"/>
  <c r="AQ300" i="2"/>
  <c r="AM300" i="2"/>
  <c r="AB300" i="2"/>
  <c r="W300" i="2"/>
  <c r="T300" i="2"/>
  <c r="AA294" i="2"/>
  <c r="O294" i="2"/>
  <c r="BE300" i="2"/>
  <c r="BB300" i="2"/>
  <c r="AT294" i="2"/>
  <c r="AP294" i="2"/>
  <c r="AM294" i="2"/>
  <c r="AJ294" i="2"/>
  <c r="AC294" i="2"/>
  <c r="Z294" i="2"/>
  <c r="W294" i="2"/>
  <c r="R294" i="2"/>
  <c r="P294" i="2"/>
  <c r="A294" i="2"/>
  <c r="AU294" i="2"/>
  <c r="AT288" i="2"/>
  <c r="R288" i="2"/>
  <c r="B288" i="2"/>
  <c r="BE294" i="2"/>
  <c r="BB294" i="2"/>
  <c r="AX288" i="2"/>
  <c r="AU288" i="2"/>
  <c r="AJ288" i="2"/>
  <c r="AC288" i="2"/>
  <c r="Z288" i="2"/>
  <c r="S288" i="2"/>
  <c r="K288" i="2"/>
  <c r="H288" i="2"/>
  <c r="A288" i="2"/>
  <c r="BE288" i="2"/>
  <c r="BF288" i="2"/>
  <c r="S280" i="2"/>
  <c r="BG286" i="2"/>
  <c r="AX280" i="2"/>
  <c r="AC282" i="2"/>
  <c r="R282" i="2"/>
  <c r="O282" i="2"/>
  <c r="BD282" i="2"/>
  <c r="BF282" i="2"/>
  <c r="BB282" i="2"/>
  <c r="BE280" i="2"/>
  <c r="BC282" i="2"/>
  <c r="AX276" i="2"/>
  <c r="AT276" i="2"/>
  <c r="AJ276" i="2"/>
  <c r="Z276" i="2"/>
  <c r="H276" i="2"/>
  <c r="A276" i="2"/>
  <c r="X270" i="2"/>
  <c r="BE274" i="2"/>
  <c r="BB276" i="2"/>
  <c r="AX270" i="2"/>
  <c r="AT270" i="2"/>
  <c r="AJ270" i="2"/>
  <c r="AC270" i="2"/>
  <c r="Z270" i="2"/>
  <c r="W270" i="2"/>
  <c r="R270" i="2"/>
  <c r="K270" i="2"/>
  <c r="A270" i="2"/>
  <c r="S264" i="2"/>
  <c r="AX264" i="2"/>
  <c r="AP264" i="2"/>
  <c r="AC264" i="2"/>
  <c r="T262" i="2"/>
  <c r="L264" i="2"/>
  <c r="AY264" i="2"/>
  <c r="AQ264" i="2"/>
  <c r="AJ264" i="2"/>
  <c r="AG264" i="2"/>
  <c r="AD264" i="2"/>
  <c r="R264" i="2"/>
  <c r="O264" i="2"/>
  <c r="K264" i="2"/>
  <c r="A264" i="2"/>
  <c r="AO258" i="2"/>
  <c r="AN258" i="2"/>
  <c r="AJ258" i="2"/>
  <c r="K258" i="2"/>
  <c r="BE264" i="2"/>
  <c r="BB264" i="2"/>
  <c r="AP258" i="2"/>
  <c r="AM258" i="2"/>
  <c r="AK258" i="2"/>
  <c r="AC258" i="2"/>
  <c r="W258" i="2"/>
  <c r="O258" i="2"/>
  <c r="L258" i="2"/>
  <c r="AJ252" i="2"/>
  <c r="M252" i="2"/>
  <c r="AK252" i="2"/>
  <c r="L252" i="2"/>
  <c r="W252" i="2"/>
  <c r="R252" i="2"/>
  <c r="K252" i="2"/>
  <c r="A252" i="2"/>
  <c r="M246" i="2"/>
  <c r="X246" i="2"/>
  <c r="L246" i="2"/>
  <c r="W246" i="2"/>
  <c r="K246" i="2"/>
  <c r="A246" i="2"/>
  <c r="C240" i="2"/>
  <c r="A240" i="2"/>
  <c r="BB238" i="2"/>
  <c r="AT240" i="2"/>
  <c r="AP240" i="2"/>
  <c r="AM240" i="2"/>
  <c r="AG240" i="2"/>
  <c r="R240" i="2"/>
  <c r="K240" i="2"/>
  <c r="B240" i="2"/>
  <c r="AQ234" i="2"/>
  <c r="AH234" i="2"/>
  <c r="BB234" i="2"/>
  <c r="AT234" i="2"/>
  <c r="AP234" i="2"/>
  <c r="AG234" i="2"/>
  <c r="Z234" i="2"/>
  <c r="W234" i="2"/>
  <c r="R234" i="2"/>
  <c r="K234" i="2"/>
  <c r="D234" i="2"/>
  <c r="AZ228" i="2"/>
  <c r="AY228" i="2"/>
  <c r="AT228" i="2"/>
  <c r="R228" i="2"/>
  <c r="B228" i="2"/>
  <c r="BB228" i="2"/>
  <c r="AX228" i="2"/>
  <c r="AU228" i="2"/>
  <c r="AC228" i="2"/>
  <c r="S228" i="2"/>
  <c r="O228" i="2"/>
  <c r="K228" i="2"/>
  <c r="H228" i="2"/>
  <c r="D228" i="2"/>
  <c r="A228" i="2"/>
  <c r="X222" i="2"/>
  <c r="AT222" i="2"/>
  <c r="AC222" i="2"/>
  <c r="Z222" i="2"/>
  <c r="W222" i="2"/>
  <c r="O222" i="2"/>
  <c r="BB214" i="2"/>
  <c r="AX208" i="2"/>
  <c r="AU216" i="2"/>
  <c r="BE214" i="2"/>
  <c r="BC214" i="2"/>
  <c r="AY208" i="2"/>
  <c r="AT214" i="2"/>
  <c r="AC216" i="2"/>
  <c r="W214" i="2"/>
  <c r="S216" i="2"/>
  <c r="AA210" i="2"/>
  <c r="BE210" i="2"/>
  <c r="Z210" i="2"/>
  <c r="A210" i="2"/>
  <c r="BC204" i="2"/>
  <c r="AX204" i="2"/>
  <c r="AM204" i="2"/>
  <c r="R204" i="2"/>
  <c r="BE204" i="2"/>
  <c r="BB204" i="2"/>
  <c r="AY202" i="2"/>
  <c r="AP204" i="2"/>
  <c r="AJ204" i="2"/>
  <c r="Z204" i="2"/>
  <c r="O204" i="2"/>
  <c r="H204" i="2"/>
  <c r="AH198" i="2"/>
  <c r="R198" i="2"/>
  <c r="K198" i="2"/>
  <c r="AG198" i="2"/>
  <c r="S198" i="2"/>
  <c r="M198" i="2"/>
  <c r="AI198" i="2"/>
  <c r="AC198" i="2"/>
  <c r="Z198" i="2"/>
  <c r="W198" i="2"/>
  <c r="T196" i="2"/>
  <c r="L198" i="2"/>
  <c r="A198" i="2"/>
  <c r="BB190" i="2"/>
  <c r="AX190" i="2"/>
  <c r="AT192" i="2"/>
  <c r="AP192" i="2"/>
  <c r="Z192" i="2"/>
  <c r="AL186" i="2"/>
  <c r="AJ186" i="2"/>
  <c r="AH186" i="2"/>
  <c r="AC186" i="2"/>
  <c r="D186" i="2"/>
  <c r="BE186" i="2"/>
  <c r="AK186" i="2"/>
  <c r="AD186" i="2"/>
  <c r="W186" i="2"/>
  <c r="R186" i="2"/>
  <c r="O186" i="2"/>
  <c r="H186" i="2"/>
  <c r="A186" i="2"/>
  <c r="AX180" i="2"/>
  <c r="AY180" i="2"/>
  <c r="AZ180" i="2"/>
  <c r="Z180" i="2"/>
  <c r="W180" i="2"/>
  <c r="K180" i="2"/>
  <c r="BA180" i="2"/>
  <c r="AT180" i="2"/>
  <c r="AM180" i="2"/>
  <c r="AG180" i="2"/>
  <c r="X180" i="2"/>
  <c r="O180" i="2"/>
  <c r="L180" i="2"/>
  <c r="A180" i="2"/>
  <c r="AX172" i="2"/>
  <c r="AD174" i="2"/>
  <c r="H174" i="2"/>
  <c r="BE172" i="2"/>
  <c r="BB168" i="2"/>
  <c r="AY172" i="2"/>
  <c r="AJ174" i="2"/>
  <c r="AG174" i="2"/>
  <c r="AC174" i="2"/>
  <c r="Z174" i="2"/>
  <c r="W174" i="2"/>
  <c r="I174" i="2"/>
  <c r="D174" i="2"/>
  <c r="AP168" i="2"/>
  <c r="AG168" i="2"/>
  <c r="AQ168" i="2"/>
  <c r="AI168" i="2"/>
  <c r="E168" i="2"/>
  <c r="BE166" i="2"/>
  <c r="BB166" i="2"/>
  <c r="AX166" i="2"/>
  <c r="AT166" i="2"/>
  <c r="AR168" i="2"/>
  <c r="AC168" i="2"/>
  <c r="O168" i="2"/>
  <c r="D168" i="2"/>
  <c r="BF162" i="2"/>
  <c r="AX162" i="2"/>
  <c r="AP162" i="2"/>
  <c r="BE162" i="2"/>
  <c r="AY160" i="2"/>
  <c r="AQ160" i="2"/>
  <c r="AG162" i="2"/>
  <c r="W162" i="2"/>
  <c r="O162" i="2"/>
  <c r="K162" i="2"/>
  <c r="H162" i="2"/>
  <c r="A162" i="2"/>
  <c r="AL156" i="2"/>
  <c r="BF150" i="2"/>
  <c r="AX156" i="2"/>
  <c r="AP156" i="2"/>
  <c r="AM156" i="2"/>
  <c r="AJ156" i="2"/>
  <c r="AC156" i="2"/>
  <c r="R156" i="2"/>
  <c r="H156" i="2"/>
  <c r="A156" i="2"/>
  <c r="K150" i="2"/>
  <c r="BE150" i="2"/>
  <c r="BB148" i="2"/>
  <c r="AP150" i="2"/>
  <c r="AJ150" i="2"/>
  <c r="AC150" i="2"/>
  <c r="Z150" i="2"/>
  <c r="W150" i="2"/>
  <c r="L150" i="2"/>
  <c r="H150" i="2"/>
  <c r="A150" i="2"/>
  <c r="BE144" i="2"/>
  <c r="R142" i="2"/>
  <c r="BF144" i="2"/>
  <c r="T144" i="2"/>
  <c r="BG142" i="2"/>
  <c r="BB142" i="2"/>
  <c r="AX142" i="2"/>
  <c r="AT144" i="2"/>
  <c r="AP144" i="2"/>
  <c r="AM144" i="2"/>
  <c r="W144" i="2"/>
  <c r="S144" i="2"/>
  <c r="O144" i="2"/>
  <c r="H144" i="2"/>
  <c r="BF138" i="2"/>
  <c r="BB138" i="2"/>
  <c r="AY138" i="2"/>
  <c r="H138" i="2"/>
  <c r="BE138" i="2"/>
  <c r="BC138" i="2"/>
  <c r="AX138" i="2"/>
  <c r="AP138" i="2"/>
  <c r="AG138" i="2"/>
  <c r="Z138" i="2"/>
  <c r="X138" i="2"/>
  <c r="R138" i="2"/>
  <c r="I138" i="2"/>
  <c r="D138" i="2"/>
  <c r="AZ130" i="2"/>
  <c r="AY130" i="2"/>
  <c r="AJ132" i="2"/>
  <c r="S132" i="2"/>
  <c r="BB132" i="2"/>
  <c r="AX132" i="2"/>
  <c r="AM132" i="2"/>
  <c r="AK132" i="2"/>
  <c r="R132" i="2"/>
  <c r="O132" i="2"/>
  <c r="T126" i="2"/>
  <c r="BC126" i="2"/>
  <c r="AY126" i="2"/>
  <c r="AJ126" i="2"/>
  <c r="S126" i="2"/>
  <c r="BE124" i="2"/>
  <c r="BB124" i="2"/>
  <c r="AX126" i="2"/>
  <c r="AK126" i="2"/>
  <c r="AG126" i="2"/>
  <c r="AC124" i="2"/>
  <c r="W126" i="2"/>
  <c r="R124" i="2"/>
  <c r="O126" i="2"/>
  <c r="H126" i="2"/>
  <c r="A126" i="2"/>
  <c r="AR120" i="2"/>
  <c r="AY120" i="2"/>
  <c r="AQ120" i="2"/>
  <c r="S120" i="2"/>
  <c r="I120" i="2"/>
  <c r="BB118" i="2"/>
  <c r="AP120" i="2"/>
  <c r="AM120" i="2"/>
  <c r="AJ120" i="2"/>
  <c r="Z120" i="2"/>
  <c r="R118" i="2"/>
  <c r="J120" i="2"/>
  <c r="A120" i="2"/>
  <c r="AD114" i="2"/>
  <c r="AC114" i="2"/>
  <c r="AB114" i="2"/>
  <c r="AM114" i="2"/>
  <c r="Z114" i="2"/>
  <c r="X114" i="2"/>
  <c r="AX114" i="2"/>
  <c r="AN114" i="2"/>
  <c r="AG114" i="2"/>
  <c r="W114" i="2"/>
  <c r="AD108" i="2"/>
  <c r="F108" i="2"/>
  <c r="AX108" i="2"/>
  <c r="AJ108" i="2"/>
  <c r="AG108" i="2"/>
  <c r="AC108" i="2"/>
  <c r="X126" i="2"/>
  <c r="O108" i="2"/>
  <c r="K108" i="2"/>
  <c r="G108" i="2"/>
  <c r="AQ102" i="2"/>
  <c r="P102" i="2"/>
  <c r="BE102" i="2"/>
  <c r="AX102" i="2"/>
  <c r="AP102" i="2"/>
  <c r="AM102" i="2"/>
  <c r="R102" i="2"/>
  <c r="O102" i="2"/>
  <c r="AT96" i="2"/>
  <c r="AN96" i="2"/>
  <c r="R96" i="2"/>
  <c r="AY96" i="2"/>
  <c r="AU94" i="2"/>
  <c r="AM96" i="2"/>
  <c r="AD96" i="2"/>
  <c r="S96" i="2"/>
  <c r="D96" i="2"/>
  <c r="BE94" i="2"/>
  <c r="AX94" i="2"/>
  <c r="AP94" i="2"/>
  <c r="AO94" i="2"/>
  <c r="AJ96" i="2"/>
  <c r="AG96" i="2"/>
  <c r="AC96" i="2"/>
  <c r="Z96" i="2"/>
  <c r="W96" i="2"/>
  <c r="T94" i="2"/>
  <c r="H96" i="2"/>
  <c r="E94" i="2"/>
  <c r="A96" i="2"/>
  <c r="BE90" i="2"/>
  <c r="BH4" i="2"/>
  <c r="BF90" i="2"/>
  <c r="AX90" i="2"/>
  <c r="AP90" i="2"/>
  <c r="AM90" i="2"/>
  <c r="AJ90" i="2"/>
  <c r="W90" i="2"/>
  <c r="R90" i="2"/>
  <c r="A90" i="2"/>
  <c r="AJ84" i="2"/>
  <c r="BE83" i="2"/>
  <c r="BB84" i="2"/>
  <c r="AK84" i="2"/>
  <c r="AG84" i="2"/>
  <c r="AC84" i="2"/>
  <c r="Z84" i="2"/>
  <c r="W84" i="2"/>
  <c r="R84" i="2"/>
  <c r="O84" i="2"/>
  <c r="K84" i="2"/>
  <c r="A84" i="2"/>
  <c r="BG78" i="2"/>
  <c r="AU76" i="2"/>
  <c r="AQ78" i="2"/>
  <c r="AJ78" i="2"/>
  <c r="BB78" i="2"/>
  <c r="AX78" i="2"/>
  <c r="AP78" i="2"/>
  <c r="AK78" i="2"/>
  <c r="R76" i="2"/>
  <c r="O78" i="2"/>
  <c r="A78" i="2"/>
  <c r="AP70" i="2"/>
  <c r="BE72" i="2"/>
  <c r="AY70" i="2"/>
  <c r="AQ72" i="2"/>
  <c r="R72" i="2"/>
  <c r="L72" i="2"/>
  <c r="E72" i="2"/>
  <c r="B70" i="2"/>
  <c r="BI70" i="2"/>
  <c r="BF70" i="2"/>
  <c r="BB70" i="2"/>
  <c r="AX72" i="2"/>
  <c r="AT72" i="2"/>
  <c r="AP72" i="2"/>
  <c r="AG72" i="2"/>
  <c r="Z70" i="2"/>
  <c r="W72" i="2"/>
  <c r="K72" i="2"/>
  <c r="A72" i="2"/>
  <c r="C66" i="2"/>
  <c r="S66" i="2"/>
  <c r="E66" i="2"/>
  <c r="B66" i="2"/>
  <c r="AX66" i="2"/>
  <c r="AP66" i="2"/>
  <c r="Z66" i="2"/>
  <c r="R66" i="2"/>
  <c r="D66" i="2"/>
  <c r="A66" i="2"/>
  <c r="AH60" i="2"/>
  <c r="S60" i="2"/>
  <c r="BB60" i="2"/>
  <c r="AX60" i="2"/>
  <c r="AT60" i="2"/>
  <c r="AJ60" i="2"/>
  <c r="AG60" i="2"/>
  <c r="R60" i="2"/>
  <c r="O60" i="2"/>
  <c r="D60" i="2"/>
  <c r="A60" i="2"/>
  <c r="AQ54" i="2"/>
  <c r="AN54" i="2"/>
  <c r="L54" i="2"/>
  <c r="BE52" i="2"/>
  <c r="BB54" i="2"/>
  <c r="AX52" i="2"/>
  <c r="AP54" i="2"/>
  <c r="AJ54" i="2"/>
  <c r="AG54" i="2"/>
  <c r="Z54" i="2"/>
  <c r="W54" i="2"/>
  <c r="K54" i="2"/>
  <c r="H54" i="2"/>
  <c r="A54" i="2"/>
  <c r="AS46" i="2"/>
  <c r="BB46" i="2"/>
  <c r="AR46" i="2"/>
  <c r="BE48" i="2"/>
  <c r="BC48" i="2"/>
  <c r="AX46" i="2"/>
  <c r="AQ46" i="2"/>
  <c r="AK46" i="2"/>
  <c r="AD48" i="2"/>
  <c r="B48" i="2"/>
  <c r="BF46" i="2"/>
  <c r="BD46" i="2"/>
  <c r="AY48" i="2"/>
  <c r="AP46" i="2"/>
  <c r="AJ48" i="2"/>
  <c r="AC48" i="2"/>
  <c r="W48" i="2"/>
  <c r="R46" i="2"/>
  <c r="H48" i="2"/>
  <c r="A48" i="2"/>
  <c r="BI42" i="2"/>
  <c r="Y42" i="2"/>
  <c r="BJ40" i="2"/>
  <c r="X42" i="2"/>
  <c r="AX40" i="2"/>
  <c r="AT42" i="2"/>
  <c r="AP42" i="2"/>
  <c r="AJ42" i="2"/>
  <c r="Z42" i="2"/>
  <c r="W42" i="2"/>
  <c r="R40" i="2"/>
  <c r="O42" i="2"/>
  <c r="H42" i="2"/>
  <c r="A42" i="2"/>
  <c r="BE34" i="2"/>
  <c r="BB34" i="2"/>
  <c r="AZ36" i="2"/>
  <c r="AG36" i="2"/>
  <c r="I36" i="2"/>
  <c r="A36" i="2"/>
  <c r="AJ36" i="2"/>
  <c r="AH36" i="2"/>
  <c r="AC36" i="2"/>
  <c r="Z36" i="2"/>
  <c r="W36" i="2"/>
  <c r="R36" i="2"/>
  <c r="D36" i="2"/>
  <c r="R30" i="2"/>
  <c r="D30" i="2"/>
  <c r="S28" i="2"/>
  <c r="T28" i="2"/>
  <c r="BE28" i="2"/>
  <c r="AX28" i="2"/>
  <c r="AT30" i="2"/>
  <c r="AQ28" i="2"/>
  <c r="V30" i="2"/>
  <c r="P30" i="2"/>
  <c r="L30" i="2"/>
  <c r="B28" i="2"/>
  <c r="AP28" i="2"/>
  <c r="AJ28" i="2"/>
  <c r="Z30" i="2"/>
  <c r="W30" i="2"/>
  <c r="U28" i="2"/>
  <c r="O30" i="2"/>
  <c r="K30" i="2"/>
  <c r="H30" i="2"/>
  <c r="A28" i="2"/>
  <c r="AZ24" i="2"/>
  <c r="AQ24" i="2"/>
  <c r="BC24" i="2"/>
  <c r="AX252" i="2"/>
  <c r="AH24" i="2"/>
  <c r="L24" i="2"/>
  <c r="B24" i="2"/>
  <c r="BI22" i="2"/>
  <c r="BE24" i="2"/>
  <c r="BB24" i="2"/>
  <c r="AY24" i="2"/>
  <c r="AT24" i="2"/>
  <c r="AC24" i="2"/>
  <c r="W24" i="2"/>
  <c r="R22" i="2"/>
  <c r="O24" i="2"/>
  <c r="K24" i="2"/>
  <c r="A24" i="2"/>
  <c r="AH18" i="2"/>
  <c r="W18" i="2"/>
  <c r="A18" i="2"/>
  <c r="AG18" i="2"/>
  <c r="AD18" i="2"/>
  <c r="BB18" i="2"/>
  <c r="AX18" i="2"/>
  <c r="AJ18" i="2"/>
  <c r="AC16" i="2"/>
  <c r="O18" i="2"/>
  <c r="K18" i="2"/>
  <c r="D18" i="2"/>
  <c r="BE10" i="2"/>
  <c r="AC12" i="2"/>
  <c r="R12" i="2"/>
  <c r="C12" i="2"/>
  <c r="AQ12" i="2"/>
  <c r="BI10" i="2"/>
  <c r="AT12" i="2"/>
  <c r="AP12" i="2"/>
  <c r="AG12" i="2"/>
  <c r="S10" i="2"/>
  <c r="H12" i="2"/>
  <c r="A10" i="2"/>
  <c r="BF4" i="2"/>
  <c r="AQ6" i="2"/>
  <c r="AN4" i="2"/>
  <c r="BG4" i="2"/>
  <c r="BC4" i="2"/>
  <c r="AY4" i="2"/>
  <c r="AG4" i="2"/>
  <c r="L6" i="2"/>
  <c r="E6" i="2"/>
  <c r="BB6" i="2"/>
  <c r="AX6" i="2"/>
  <c r="AT6" i="2"/>
  <c r="AP4" i="2"/>
  <c r="AM4" i="2"/>
  <c r="AJ4" i="2"/>
  <c r="Z4" i="2"/>
  <c r="K6" i="2"/>
  <c r="H6" i="2"/>
  <c r="D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BC165" authorId="0" shapeId="0" xr:uid="{E32E52DE-A04E-4AE9-ADD9-3F5A86002507}">
      <text>
        <r>
          <rPr>
            <b/>
            <sz val="12"/>
            <color indexed="81"/>
            <rFont val="Tahoma"/>
            <family val="2"/>
          </rPr>
          <t>Asus: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R259" authorId="0" shapeId="0" xr:uid="{166BE606-BECA-40FA-9DD6-F96FEDE74E34}">
      <text>
        <r>
          <rPr>
            <b/>
            <sz val="12"/>
            <color indexed="81"/>
            <rFont val="Tahoma"/>
            <family val="2"/>
          </rPr>
          <t>Asus: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<sst xmlns="http://schemas.openxmlformats.org/spreadsheetml/2006/main" count="5656" uniqueCount="3525">
  <si>
    <t>1 bb</t>
  </si>
  <si>
    <t>28 Dec 1863</t>
  </si>
  <si>
    <t>Bates</t>
  </si>
  <si>
    <t>Alfred</t>
  </si>
  <si>
    <t>1 cc</t>
  </si>
  <si>
    <t>28 Oct 1868</t>
  </si>
  <si>
    <t>Carrick</t>
  </si>
  <si>
    <t>Eleanor</t>
  </si>
  <si>
    <t>1 dd</t>
  </si>
  <si>
    <t>17 Mar 1869</t>
  </si>
  <si>
    <t>Godsworth</t>
  </si>
  <si>
    <t>1 hh</t>
  </si>
  <si>
    <t>28 Aug1864</t>
  </si>
  <si>
    <t>Greenaway</t>
  </si>
  <si>
    <t>Thomas</t>
  </si>
  <si>
    <t>1 jj</t>
  </si>
  <si>
    <t>5 Apr 1890</t>
  </si>
  <si>
    <t>Harrison</t>
  </si>
  <si>
    <t>Avis Humble</t>
  </si>
  <si>
    <t>1 kk</t>
  </si>
  <si>
    <t>19 Dec 1862</t>
  </si>
  <si>
    <t>Perry</t>
  </si>
  <si>
    <t>Henry</t>
  </si>
  <si>
    <t>1 ll</t>
  </si>
  <si>
    <t>18 May 1864</t>
  </si>
  <si>
    <t>Bailey</t>
  </si>
  <si>
    <t>Louis Frederick</t>
  </si>
  <si>
    <t>1 mm</t>
  </si>
  <si>
    <t>12 Oct 1861</t>
  </si>
  <si>
    <t>Watson</t>
  </si>
  <si>
    <t>William Frank</t>
  </si>
  <si>
    <t>1 nn</t>
  </si>
  <si>
    <t>16 Jan 1920</t>
  </si>
  <si>
    <t>Watkinson</t>
  </si>
  <si>
    <t>Catherine M</t>
  </si>
  <si>
    <t>1 oo</t>
  </si>
  <si>
    <t>5 Dec 1902</t>
  </si>
  <si>
    <t>Stanton</t>
  </si>
  <si>
    <t>Lizzie Miriam</t>
  </si>
  <si>
    <t>1 pp</t>
  </si>
  <si>
    <t>15 Oct 1886</t>
  </si>
  <si>
    <t>Proctor</t>
  </si>
  <si>
    <t>1 qq</t>
  </si>
  <si>
    <t>5 Dec 1866</t>
  </si>
  <si>
    <t>Bennett</t>
  </si>
  <si>
    <t>Tom H</t>
  </si>
  <si>
    <t>1 uu</t>
  </si>
  <si>
    <t>24 Aug 1855</t>
  </si>
  <si>
    <t>Hanbury</t>
  </si>
  <si>
    <t>Charles Fitz</t>
  </si>
  <si>
    <t>1 vv</t>
  </si>
  <si>
    <t>22 Apr 1855</t>
  </si>
  <si>
    <t>White</t>
  </si>
  <si>
    <t>10 Aug 1867</t>
  </si>
  <si>
    <t>Mitchell</t>
  </si>
  <si>
    <t>Mary</t>
  </si>
  <si>
    <t>1900</t>
  </si>
  <si>
    <t>Sentance</t>
  </si>
  <si>
    <t>Cecil</t>
  </si>
  <si>
    <t>Rawson</t>
  </si>
  <si>
    <t>Mary Jane</t>
  </si>
  <si>
    <t>12 Jan 1863</t>
  </si>
  <si>
    <t>10 Nov 1860</t>
  </si>
  <si>
    <t>Stubbs</t>
  </si>
  <si>
    <t>Henry Everard</t>
  </si>
  <si>
    <t>18 Jun 1860</t>
  </si>
  <si>
    <t>Wright</t>
  </si>
  <si>
    <t>John Henry</t>
  </si>
  <si>
    <t>1qq</t>
  </si>
  <si>
    <t>20 January 1856</t>
  </si>
  <si>
    <t xml:space="preserve">Henry John </t>
  </si>
  <si>
    <t>Walter</t>
  </si>
  <si>
    <t>23 Apr 1862</t>
  </si>
  <si>
    <t>George Henry</t>
  </si>
  <si>
    <t>1873</t>
  </si>
  <si>
    <t>24 Apr 1925</t>
  </si>
  <si>
    <t>Atton</t>
  </si>
  <si>
    <t>Walter Ernest</t>
  </si>
  <si>
    <t>16 Mar 1860</t>
  </si>
  <si>
    <t>Henry &amp; Harry</t>
  </si>
  <si>
    <t>1 ss</t>
  </si>
  <si>
    <t>1 Mar 1855</t>
  </si>
  <si>
    <t>Musson</t>
  </si>
  <si>
    <t xml:space="preserve">Emma  </t>
  </si>
  <si>
    <t>2 aa</t>
  </si>
  <si>
    <t>6 Sept 1863</t>
  </si>
  <si>
    <t>Andrew</t>
  </si>
  <si>
    <t>Lucy Ann</t>
  </si>
  <si>
    <t>2 cc</t>
  </si>
  <si>
    <t>3 May 1877</t>
  </si>
  <si>
    <t>West</t>
  </si>
  <si>
    <t>2 ff</t>
  </si>
  <si>
    <t>17 Oct 1856</t>
  </si>
  <si>
    <t>Frank Arthur</t>
  </si>
  <si>
    <t>2 gg</t>
  </si>
  <si>
    <t>6 Dec 1875</t>
  </si>
  <si>
    <t>Ethel Rebecca</t>
  </si>
  <si>
    <t>2 hh</t>
  </si>
  <si>
    <t>28 Jun 1874</t>
  </si>
  <si>
    <t>Chivans</t>
  </si>
  <si>
    <t>Emily</t>
  </si>
  <si>
    <t>2 jj</t>
  </si>
  <si>
    <t>2 Dec 1867</t>
  </si>
  <si>
    <t>Bellairs</t>
  </si>
  <si>
    <t>William</t>
  </si>
  <si>
    <t>2 ll</t>
  </si>
  <si>
    <t>5 Oct 1875</t>
  </si>
  <si>
    <t>Fred</t>
  </si>
  <si>
    <t>2 mm</t>
  </si>
  <si>
    <t>Elsie Dora</t>
  </si>
  <si>
    <t>2 nn</t>
  </si>
  <si>
    <t>13 Jul 1905</t>
  </si>
  <si>
    <t>Culley</t>
  </si>
  <si>
    <t>Richard</t>
  </si>
  <si>
    <t>2 ss</t>
  </si>
  <si>
    <t>13 Aug 1856</t>
  </si>
  <si>
    <t>Louisa</t>
  </si>
  <si>
    <t>Bowman</t>
  </si>
  <si>
    <t>28 Dec 1879</t>
  </si>
  <si>
    <t>Grimes</t>
  </si>
  <si>
    <t>George</t>
  </si>
  <si>
    <t>14 Jan 1887</t>
  </si>
  <si>
    <t>Julia Cecilia</t>
  </si>
  <si>
    <t>9 Apr 1894</t>
  </si>
  <si>
    <t>French</t>
  </si>
  <si>
    <t>Mary Ann</t>
  </si>
  <si>
    <t>19 Sep 1880</t>
  </si>
  <si>
    <t>Vincent</t>
  </si>
  <si>
    <t>John</t>
  </si>
  <si>
    <t>2 ii</t>
  </si>
  <si>
    <t>1 Jan 1872</t>
  </si>
  <si>
    <t>Barber</t>
  </si>
  <si>
    <t>Rebecca</t>
  </si>
  <si>
    <t>2 qq</t>
  </si>
  <si>
    <t>3 Jun 1858</t>
  </si>
  <si>
    <t>Hewitt</t>
  </si>
  <si>
    <t>3 bb</t>
  </si>
  <si>
    <t>22 Aug 1874</t>
  </si>
  <si>
    <t>Edward</t>
  </si>
  <si>
    <t>3 ee</t>
  </si>
  <si>
    <t>8 Dec 1873</t>
  </si>
  <si>
    <t>Horberry</t>
  </si>
  <si>
    <t>Fanny</t>
  </si>
  <si>
    <t>3 ff</t>
  </si>
  <si>
    <t>1903</t>
  </si>
  <si>
    <t>Smith</t>
  </si>
  <si>
    <t>3 ii</t>
  </si>
  <si>
    <t>13 Jun 1878</t>
  </si>
  <si>
    <t>John Thomas</t>
  </si>
  <si>
    <t>3 kk</t>
  </si>
  <si>
    <t>16 Dec 1896</t>
  </si>
  <si>
    <t>Hannah</t>
  </si>
  <si>
    <t>3 nn</t>
  </si>
  <si>
    <t>8 Apr 1867</t>
  </si>
  <si>
    <t>5 Dec 1878</t>
  </si>
  <si>
    <t>Hayes</t>
  </si>
  <si>
    <t>Frederick  William</t>
  </si>
  <si>
    <t>3  oo</t>
  </si>
  <si>
    <t>7 Oct 1868</t>
  </si>
  <si>
    <t>Joseph</t>
  </si>
  <si>
    <t>3 pp</t>
  </si>
  <si>
    <t>18 Feb 1887</t>
  </si>
  <si>
    <t>Cooper</t>
  </si>
  <si>
    <t>Ann</t>
  </si>
  <si>
    <t>3 qq</t>
  </si>
  <si>
    <t>11 Feb 1859</t>
  </si>
  <si>
    <t>3 ss</t>
  </si>
  <si>
    <t>13 Nov 1857</t>
  </si>
  <si>
    <t>Sarah Ann</t>
  </si>
  <si>
    <t>3 tt</t>
  </si>
  <si>
    <t>16 May 1882</t>
  </si>
  <si>
    <t>Gibbons</t>
  </si>
  <si>
    <t>3 uu</t>
  </si>
  <si>
    <t>14 Jan 1888</t>
  </si>
  <si>
    <t>3 aa</t>
  </si>
  <si>
    <t>7 Aug 1878</t>
  </si>
  <si>
    <t>Plumb</t>
  </si>
  <si>
    <t>6 Jan 1868</t>
  </si>
  <si>
    <t>Sarah</t>
  </si>
  <si>
    <t>3 jj</t>
  </si>
  <si>
    <t>26  Sep 1867</t>
  </si>
  <si>
    <t>Jackson</t>
  </si>
  <si>
    <t>Isabella</t>
  </si>
  <si>
    <t>3 dd</t>
  </si>
  <si>
    <t>14 May 1877</t>
  </si>
  <si>
    <t>Hardy</t>
  </si>
  <si>
    <t>3 gg</t>
  </si>
  <si>
    <t>5 Apr 1897</t>
  </si>
  <si>
    <t>Black</t>
  </si>
  <si>
    <t>Winifred Lydia</t>
  </si>
  <si>
    <t>11 Mar 1887</t>
  </si>
  <si>
    <t>4 aa</t>
  </si>
  <si>
    <t>3 Oct 1867</t>
  </si>
  <si>
    <t>4 dd</t>
  </si>
  <si>
    <t>15 Mar 1877</t>
  </si>
  <si>
    <t>Zilphah</t>
  </si>
  <si>
    <t>4 ff</t>
  </si>
  <si>
    <t>24 Nov 1858</t>
  </si>
  <si>
    <t>4 gg</t>
  </si>
  <si>
    <t>3 Aug 1892</t>
  </si>
  <si>
    <t>4 ii</t>
  </si>
  <si>
    <t>21 Feb 1902</t>
  </si>
  <si>
    <t>4 jj</t>
  </si>
  <si>
    <t>28 Apr 1883</t>
  </si>
  <si>
    <t>4 ll</t>
  </si>
  <si>
    <t>Alice</t>
  </si>
  <si>
    <t>4 nn</t>
  </si>
  <si>
    <t>2 Nov 1893</t>
  </si>
  <si>
    <t>Monica Agnes</t>
  </si>
  <si>
    <t>4 oo</t>
  </si>
  <si>
    <t>20 Mar 1889</t>
  </si>
  <si>
    <t>Cave</t>
  </si>
  <si>
    <t>Sarah Maxey</t>
  </si>
  <si>
    <t>4 pp</t>
  </si>
  <si>
    <t>9 Jun 1889</t>
  </si>
  <si>
    <t xml:space="preserve">Charlotte </t>
  </si>
  <si>
    <t>4 qq</t>
  </si>
  <si>
    <t>26 Nov 1892</t>
  </si>
  <si>
    <t>Robinson</t>
  </si>
  <si>
    <t>Harriett</t>
  </si>
  <si>
    <t>4 ss</t>
  </si>
  <si>
    <t>20 May 1858</t>
  </si>
  <si>
    <t>11 May 1905</t>
  </si>
  <si>
    <t>Barratt</t>
  </si>
  <si>
    <t>Tamar</t>
  </si>
  <si>
    <t>16 Mar 1877</t>
  </si>
  <si>
    <t>Limmer</t>
  </si>
  <si>
    <t>Martha Ada</t>
  </si>
  <si>
    <t>8 Mar 1886</t>
  </si>
  <si>
    <t>11 Mar 1878</t>
  </si>
  <si>
    <t>28 Nov 1892</t>
  </si>
  <si>
    <t>Quincey</t>
  </si>
  <si>
    <t>17 Jul 1897</t>
  </si>
  <si>
    <t>Frederick Negus</t>
  </si>
  <si>
    <t>4 uu</t>
  </si>
  <si>
    <t>5 May 1862</t>
  </si>
  <si>
    <t>Sewards</t>
  </si>
  <si>
    <t>4 vv</t>
  </si>
  <si>
    <t>20 Jan 1896</t>
  </si>
  <si>
    <t>Griggs</t>
  </si>
  <si>
    <t>4 ee</t>
  </si>
  <si>
    <t>23 Mar  1899</t>
  </si>
  <si>
    <t>Crampton</t>
  </si>
  <si>
    <t>Daniel</t>
  </si>
  <si>
    <t>4 mm</t>
  </si>
  <si>
    <t xml:space="preserve"> 4 Oct 1877</t>
  </si>
  <si>
    <t>Elizabeth</t>
  </si>
  <si>
    <t>1834</t>
  </si>
  <si>
    <t>15 Jun 1913</t>
  </si>
  <si>
    <t>Thompson</t>
  </si>
  <si>
    <t>25 Jul 1868</t>
  </si>
  <si>
    <t>Samuel</t>
  </si>
  <si>
    <t>5aa</t>
  </si>
  <si>
    <t>14 April 1856</t>
  </si>
  <si>
    <t>dennis</t>
  </si>
  <si>
    <t>5 cc</t>
  </si>
  <si>
    <t>12 Feb 1870</t>
  </si>
  <si>
    <t>Wade</t>
  </si>
  <si>
    <t>Arthur</t>
  </si>
  <si>
    <t>5 dd</t>
  </si>
  <si>
    <t>21 Nov 1870</t>
  </si>
  <si>
    <t>Johnson</t>
  </si>
  <si>
    <t>5 ee</t>
  </si>
  <si>
    <t>5 Jun 1880</t>
  </si>
  <si>
    <t>Ada</t>
  </si>
  <si>
    <t>5 ff</t>
  </si>
  <si>
    <t>5 Nov 1858</t>
  </si>
  <si>
    <t>Barker</t>
  </si>
  <si>
    <t>Male</t>
  </si>
  <si>
    <t>5 gg</t>
  </si>
  <si>
    <t>14 Aug 1868</t>
  </si>
  <si>
    <t>Carruthers</t>
  </si>
  <si>
    <t>Charles</t>
  </si>
  <si>
    <t>5 hh</t>
  </si>
  <si>
    <t>30 Nov 1868</t>
  </si>
  <si>
    <t>Thomas Holt</t>
  </si>
  <si>
    <t>5 kk</t>
  </si>
  <si>
    <t>17 Feb 1864</t>
  </si>
  <si>
    <t>Eliza</t>
  </si>
  <si>
    <t>5 ll</t>
  </si>
  <si>
    <t>15 May 1864</t>
  </si>
  <si>
    <t>Ingham</t>
  </si>
  <si>
    <t>5 mm</t>
  </si>
  <si>
    <t>11 May 1864</t>
  </si>
  <si>
    <t>Catherine</t>
  </si>
  <si>
    <t>5 aa</t>
  </si>
  <si>
    <t>5 Jan 1866</t>
  </si>
  <si>
    <t>John R B</t>
  </si>
  <si>
    <t>20 Dec 1872</t>
  </si>
  <si>
    <t>25 Mar 1870</t>
  </si>
  <si>
    <t>Burton</t>
  </si>
  <si>
    <t>5 Sep 1868</t>
  </si>
  <si>
    <t>Garner</t>
  </si>
  <si>
    <t>George Allen</t>
  </si>
  <si>
    <t>27 Dec 1863</t>
  </si>
  <si>
    <t>Bamber</t>
  </si>
  <si>
    <t>5 nn</t>
  </si>
  <si>
    <t>20 Sep 1870</t>
  </si>
  <si>
    <t>5 oo</t>
  </si>
  <si>
    <t>7 Jul 1860</t>
  </si>
  <si>
    <t>Bull</t>
  </si>
  <si>
    <t>5 pp</t>
  </si>
  <si>
    <t>7 Nov 1859</t>
  </si>
  <si>
    <t>Giddings</t>
  </si>
  <si>
    <t>5qq</t>
  </si>
  <si>
    <t>2 April 1856</t>
  </si>
  <si>
    <t>Cook</t>
  </si>
  <si>
    <t>Dolton</t>
  </si>
  <si>
    <t>5 uu</t>
  </si>
  <si>
    <t>31 Jan 1868</t>
  </si>
  <si>
    <t>Barnes</t>
  </si>
  <si>
    <t>16 May 1856</t>
  </si>
  <si>
    <t>Cunnington</t>
  </si>
  <si>
    <t>29 Dec 1856</t>
  </si>
  <si>
    <t>Atkin</t>
  </si>
  <si>
    <t>13 Nov 1855</t>
  </si>
  <si>
    <t>Hastings</t>
  </si>
  <si>
    <t>Jane</t>
  </si>
  <si>
    <t>5 bb</t>
  </si>
  <si>
    <t>6 Mar 1869</t>
  </si>
  <si>
    <t>Harvey</t>
  </si>
  <si>
    <t>11 Oct 1867</t>
  </si>
  <si>
    <t>Thomas Richard</t>
  </si>
  <si>
    <t>6 aa</t>
  </si>
  <si>
    <t>1 Feb  1879</t>
  </si>
  <si>
    <t>Walter William</t>
  </si>
  <si>
    <t>6 bb</t>
  </si>
  <si>
    <t>12 Nov 1887</t>
  </si>
  <si>
    <t>Thomas Sandall</t>
  </si>
  <si>
    <t>6 cc</t>
  </si>
  <si>
    <t>25 May 1866</t>
  </si>
  <si>
    <t>Pears</t>
  </si>
  <si>
    <t>6 dd</t>
  </si>
  <si>
    <t>3 Nov 1880</t>
  </si>
  <si>
    <t>Ashby</t>
  </si>
  <si>
    <t>6 ee</t>
  </si>
  <si>
    <t>10 Nov 1875</t>
  </si>
  <si>
    <t>Arthur Burton</t>
  </si>
  <si>
    <t>6 ff</t>
  </si>
  <si>
    <t>11 Sep 1897</t>
  </si>
  <si>
    <t>James</t>
  </si>
  <si>
    <t>6 gg</t>
  </si>
  <si>
    <t>8 May 1897</t>
  </si>
  <si>
    <t>Peake</t>
  </si>
  <si>
    <t>6 hh</t>
  </si>
  <si>
    <t>21 Mar 1888</t>
  </si>
  <si>
    <t>Ayre</t>
  </si>
  <si>
    <t>Job Lawrence R</t>
  </si>
  <si>
    <t>6 ii</t>
  </si>
  <si>
    <t>8 Feb 1875</t>
  </si>
  <si>
    <t>6 jj</t>
  </si>
  <si>
    <t>16 Oct 1874</t>
  </si>
  <si>
    <t>Rebekah</t>
  </si>
  <si>
    <t>6 kk</t>
  </si>
  <si>
    <t>30 Sep 1885</t>
  </si>
  <si>
    <t>Seaton</t>
  </si>
  <si>
    <t>Martha</t>
  </si>
  <si>
    <t>6 ll</t>
  </si>
  <si>
    <t>23 Feb 1857</t>
  </si>
  <si>
    <t>Dalton</t>
  </si>
  <si>
    <t>6 oo</t>
  </si>
  <si>
    <t>16 Jan 1879</t>
  </si>
  <si>
    <t>Tuxford</t>
  </si>
  <si>
    <t>Haresign Howard</t>
  </si>
  <si>
    <t>6 tt</t>
  </si>
  <si>
    <t>24 May 1865</t>
  </si>
  <si>
    <t>Frances</t>
  </si>
  <si>
    <t>6 uu</t>
  </si>
  <si>
    <t>2 Jan 1860</t>
  </si>
  <si>
    <t>26 Aug 1892</t>
  </si>
  <si>
    <t>Butterworth</t>
  </si>
  <si>
    <t>Benjamin Bernard</t>
  </si>
  <si>
    <t>4 Nov 1889</t>
  </si>
  <si>
    <t>Roberts</t>
  </si>
  <si>
    <t>11 Oct 1875</t>
  </si>
  <si>
    <t>Willcox</t>
  </si>
  <si>
    <t>1 Feb 1868</t>
  </si>
  <si>
    <t>Robert</t>
  </si>
  <si>
    <t>18 Jan 1879</t>
  </si>
  <si>
    <t>John Joseph</t>
  </si>
  <si>
    <t>5 qq</t>
  </si>
  <si>
    <t>16 Oct 1866</t>
  </si>
  <si>
    <t>30 Apr 1866</t>
  </si>
  <si>
    <t>Fanny E</t>
  </si>
  <si>
    <t>8  Aug 1885</t>
  </si>
  <si>
    <t>Pulford</t>
  </si>
  <si>
    <t>23 May 1894</t>
  </si>
  <si>
    <t>Warrell</t>
  </si>
  <si>
    <t>Stephen</t>
  </si>
  <si>
    <t>6 pp</t>
  </si>
  <si>
    <t>30 Aug 1861</t>
  </si>
  <si>
    <t>6 qq</t>
  </si>
  <si>
    <t>30 Jun 1860</t>
  </si>
  <si>
    <t>7 aa</t>
  </si>
  <si>
    <t>10 Jun 1888</t>
  </si>
  <si>
    <t>Osborn</t>
  </si>
  <si>
    <t>7 cc</t>
  </si>
  <si>
    <t>11 Mar 1910</t>
  </si>
  <si>
    <t>7 ee</t>
  </si>
  <si>
    <t>1 Jun 1895</t>
  </si>
  <si>
    <t>7 ff</t>
  </si>
  <si>
    <t>21 Feb 1862</t>
  </si>
  <si>
    <t>7 gg</t>
  </si>
  <si>
    <t>20 Jan 1869</t>
  </si>
  <si>
    <t>David</t>
  </si>
  <si>
    <t>7 HH</t>
  </si>
  <si>
    <t>30 Mar 1927</t>
  </si>
  <si>
    <t>7 ii</t>
  </si>
  <si>
    <t>19 Nov 1890</t>
  </si>
  <si>
    <t>7 kk</t>
  </si>
  <si>
    <t>6 Feb 1897</t>
  </si>
  <si>
    <t>Williamson</t>
  </si>
  <si>
    <t>7 ll</t>
  </si>
  <si>
    <t>10 Apr 1907</t>
  </si>
  <si>
    <t>7 mm</t>
  </si>
  <si>
    <t>2 April 1881</t>
  </si>
  <si>
    <t>Coleman</t>
  </si>
  <si>
    <t>Alma Amelia S</t>
  </si>
  <si>
    <t>7 nn</t>
  </si>
  <si>
    <t>Harr</t>
  </si>
  <si>
    <t>Mary Fant</t>
  </si>
  <si>
    <t>7 oo</t>
  </si>
  <si>
    <t>12 Aug 1864</t>
  </si>
  <si>
    <t>Lovell</t>
  </si>
  <si>
    <t>7 ss</t>
  </si>
  <si>
    <t>Frank</t>
  </si>
  <si>
    <t>7 uu</t>
  </si>
  <si>
    <t>30 Jun 1866</t>
  </si>
  <si>
    <t>Sarah A</t>
  </si>
  <si>
    <t>7 vv</t>
  </si>
  <si>
    <t>13 Mar 1872</t>
  </si>
  <si>
    <t>Elsom</t>
  </si>
  <si>
    <t>Kate</t>
  </si>
  <si>
    <t>30 Jul 1883</t>
  </si>
  <si>
    <t>Parker</t>
  </si>
  <si>
    <t>Annie</t>
  </si>
  <si>
    <t>5 Oct 1858</t>
  </si>
  <si>
    <t>Henry James Kirkby</t>
  </si>
  <si>
    <t>Edwin</t>
  </si>
  <si>
    <t>26 Apr 1894</t>
  </si>
  <si>
    <t>Seymour</t>
  </si>
  <si>
    <t>Benjamin</t>
  </si>
  <si>
    <t>8 aa</t>
  </si>
  <si>
    <t>18 Aug 1869</t>
  </si>
  <si>
    <t>Rowlatt</t>
  </si>
  <si>
    <t>8 cc</t>
  </si>
  <si>
    <t>23 Apr 1873</t>
  </si>
  <si>
    <t>Tagg</t>
  </si>
  <si>
    <t>8 dd</t>
  </si>
  <si>
    <t>22 Mar 1871</t>
  </si>
  <si>
    <t>Davis</t>
  </si>
  <si>
    <t>8 ff</t>
  </si>
  <si>
    <t>25 May 1856</t>
  </si>
  <si>
    <t>Wilson</t>
  </si>
  <si>
    <t>8 gg</t>
  </si>
  <si>
    <t>7 Nov  1876</t>
  </si>
  <si>
    <t>Walden</t>
  </si>
  <si>
    <t>8 ii</t>
  </si>
  <si>
    <t>19 Oct 1874</t>
  </si>
  <si>
    <t>Peacock</t>
  </si>
  <si>
    <t>8 kk</t>
  </si>
  <si>
    <t>30 Aug 1871</t>
  </si>
  <si>
    <t>Overton</t>
  </si>
  <si>
    <t>8 mm</t>
  </si>
  <si>
    <t>29 Nov 1861</t>
  </si>
  <si>
    <t>Handley</t>
  </si>
  <si>
    <t>Susannah</t>
  </si>
  <si>
    <t>8 oo</t>
  </si>
  <si>
    <t>13 Mar 1871</t>
  </si>
  <si>
    <t>Freeman</t>
  </si>
  <si>
    <t>8 pp</t>
  </si>
  <si>
    <t>14 Aug 1863</t>
  </si>
  <si>
    <t>Culpin</t>
  </si>
  <si>
    <t>8 qq</t>
  </si>
  <si>
    <t>14 Aug 1857</t>
  </si>
  <si>
    <t>8 ss</t>
  </si>
  <si>
    <t>31 Aug 1855</t>
  </si>
  <si>
    <t>Stanger</t>
  </si>
  <si>
    <t>Emma</t>
  </si>
  <si>
    <t>8 tt</t>
  </si>
  <si>
    <t>2 Jun 1867</t>
  </si>
  <si>
    <t>Harriet Ann</t>
  </si>
  <si>
    <t>8 uu</t>
  </si>
  <si>
    <t>17 March 1856</t>
  </si>
  <si>
    <t>Stopper</t>
  </si>
  <si>
    <t>John William</t>
  </si>
  <si>
    <t>8 vv</t>
  </si>
  <si>
    <t>5 Sep 1855</t>
  </si>
  <si>
    <t>Turner</t>
  </si>
  <si>
    <t>2 Nov 1869</t>
  </si>
  <si>
    <t>24 Nov 1870</t>
  </si>
  <si>
    <t>Tupholme</t>
  </si>
  <si>
    <t>22 Jan 1866</t>
  </si>
  <si>
    <t>Read</t>
  </si>
  <si>
    <t>16 Dec 1861</t>
  </si>
  <si>
    <t>Naylor</t>
  </si>
  <si>
    <t>Owen</t>
  </si>
  <si>
    <t>2 Mar 1861</t>
  </si>
  <si>
    <t>Templeton</t>
  </si>
  <si>
    <t>2 May 1867</t>
  </si>
  <si>
    <t>Annie Mary</t>
  </si>
  <si>
    <t>9 Apr 1873</t>
  </si>
  <si>
    <t>1 May 1863</t>
  </si>
  <si>
    <t>Northon</t>
  </si>
  <si>
    <t>Allison Cornick</t>
  </si>
  <si>
    <t>29 Jul 1863</t>
  </si>
  <si>
    <t>Royce</t>
  </si>
  <si>
    <t>25 Nov 1863</t>
  </si>
  <si>
    <t>Joseph Willsworth</t>
  </si>
  <si>
    <t>9 aa</t>
  </si>
  <si>
    <t>30 Sep 1869</t>
  </si>
  <si>
    <t>Rodgers</t>
  </si>
  <si>
    <t>9 cc</t>
  </si>
  <si>
    <t>22 Nov 1880</t>
  </si>
  <si>
    <t>Smart</t>
  </si>
  <si>
    <t>9 dd</t>
  </si>
  <si>
    <t>9 gg</t>
  </si>
  <si>
    <t>24 Feb 1874</t>
  </si>
  <si>
    <t>9 hh</t>
  </si>
  <si>
    <t>21 Jan 1907</t>
  </si>
  <si>
    <t>9 jj</t>
  </si>
  <si>
    <t>6 Mar  1876</t>
  </si>
  <si>
    <t>Bales</t>
  </si>
  <si>
    <t>9 kk</t>
  </si>
  <si>
    <t>29 Aug 1870</t>
  </si>
  <si>
    <t>9 ll</t>
  </si>
  <si>
    <t>1 Oct 1878</t>
  </si>
  <si>
    <t>Palmer</t>
  </si>
  <si>
    <t>Elizabeth Ann</t>
  </si>
  <si>
    <t>9 mm</t>
  </si>
  <si>
    <t>3 Dec 1887</t>
  </si>
  <si>
    <t>Hart</t>
  </si>
  <si>
    <t>9 oo</t>
  </si>
  <si>
    <t>26 Apr 1878</t>
  </si>
  <si>
    <t>Ward</t>
  </si>
  <si>
    <t>9 pp</t>
  </si>
  <si>
    <t>31 Dec 1866</t>
  </si>
  <si>
    <t>9 qq</t>
  </si>
  <si>
    <t>27 Sep1862</t>
  </si>
  <si>
    <t>9 ss</t>
  </si>
  <si>
    <t>3 Jul 1865</t>
  </si>
  <si>
    <t>Luck</t>
  </si>
  <si>
    <t>William Henry</t>
  </si>
  <si>
    <t>9 vv</t>
  </si>
  <si>
    <t>20 Jul 1861</t>
  </si>
  <si>
    <t>23 Jul 1894</t>
  </si>
  <si>
    <t>Reuben</t>
  </si>
  <si>
    <t>2 Mar 1888</t>
  </si>
  <si>
    <t>Peel</t>
  </si>
  <si>
    <t>Elizabeth Imelda</t>
  </si>
  <si>
    <t>8 Aug 1904</t>
  </si>
  <si>
    <t>Strickson</t>
  </si>
  <si>
    <t>10 aa</t>
  </si>
  <si>
    <t>22 Oct 1869</t>
  </si>
  <si>
    <t>10 bb</t>
  </si>
  <si>
    <t>3 Oct 1883</t>
  </si>
  <si>
    <t>Parish</t>
  </si>
  <si>
    <t>10 ee</t>
  </si>
  <si>
    <t>4 Jun 1921</t>
  </si>
  <si>
    <t>Dunham</t>
  </si>
  <si>
    <t>Eva M</t>
  </si>
  <si>
    <t>10 ff</t>
  </si>
  <si>
    <t>25 Jun 1869</t>
  </si>
  <si>
    <t>10 jj</t>
  </si>
  <si>
    <t>8 Jan 1873</t>
  </si>
  <si>
    <t>Fisher</t>
  </si>
  <si>
    <t>Herbert</t>
  </si>
  <si>
    <t>10 kk</t>
  </si>
  <si>
    <t>5 Jul 1873</t>
  </si>
  <si>
    <t>10 nn</t>
  </si>
  <si>
    <t>17 Nov 1886</t>
  </si>
  <si>
    <t>10 oo</t>
  </si>
  <si>
    <t>28 Apr 1870</t>
  </si>
  <si>
    <t>Jessie</t>
  </si>
  <si>
    <t>10 pp</t>
  </si>
  <si>
    <t>8 Jun 1877</t>
  </si>
  <si>
    <t>Thomas Bibbins</t>
  </si>
  <si>
    <t>10 vv</t>
  </si>
  <si>
    <t>1 Oct 1888</t>
  </si>
  <si>
    <t>Bimrose</t>
  </si>
  <si>
    <t>10 ZZ</t>
  </si>
  <si>
    <t>10 Dec 1877</t>
  </si>
  <si>
    <t>6 Feb 1895</t>
  </si>
  <si>
    <t>Lewis</t>
  </si>
  <si>
    <t>1820</t>
  </si>
  <si>
    <t>Perkins</t>
  </si>
  <si>
    <t>29 Apr 1885</t>
  </si>
  <si>
    <t>Ecclesfield</t>
  </si>
  <si>
    <t>11 aa</t>
  </si>
  <si>
    <t>19 Jun 1877</t>
  </si>
  <si>
    <t>Amos</t>
  </si>
  <si>
    <t>11 bb</t>
  </si>
  <si>
    <t>2 Jul 1883</t>
  </si>
  <si>
    <t>11 ff</t>
  </si>
  <si>
    <t>31 Dec 1881</t>
  </si>
  <si>
    <t>Pool</t>
  </si>
  <si>
    <t>William Horton</t>
  </si>
  <si>
    <t>11 hh</t>
  </si>
  <si>
    <t>22 Apr 1904</t>
  </si>
  <si>
    <t>11 mm</t>
  </si>
  <si>
    <t>7 Apr 1883</t>
  </si>
  <si>
    <t>Symes</t>
  </si>
  <si>
    <t>11 nn</t>
  </si>
  <si>
    <t>Enderby</t>
  </si>
  <si>
    <t>11 oo</t>
  </si>
  <si>
    <t>29 Oct 1896</t>
  </si>
  <si>
    <t>Tory</t>
  </si>
  <si>
    <t>11 uu</t>
  </si>
  <si>
    <t>17 Oct 1895</t>
  </si>
  <si>
    <t>Parkinson</t>
  </si>
  <si>
    <t>Albert</t>
  </si>
  <si>
    <t>25 Jun 1877</t>
  </si>
  <si>
    <t>Lyon</t>
  </si>
  <si>
    <t>11 Feb 1880</t>
  </si>
  <si>
    <t>Wegg</t>
  </si>
  <si>
    <t>Frank Brand</t>
  </si>
  <si>
    <t>27 Mar 1897</t>
  </si>
  <si>
    <t>4 Oct 1881</t>
  </si>
  <si>
    <t>Woodhouse</t>
  </si>
  <si>
    <t>Christopher</t>
  </si>
  <si>
    <t>12 aa</t>
  </si>
  <si>
    <t>15 Aug 1870</t>
  </si>
  <si>
    <t>Arthur Ernest</t>
  </si>
  <si>
    <t>21 Jan 1878</t>
  </si>
  <si>
    <t>Ayariah Brand</t>
  </si>
  <si>
    <t>12 dd</t>
  </si>
  <si>
    <t>6 Sep 1877</t>
  </si>
  <si>
    <t>Armstrong</t>
  </si>
  <si>
    <t>12 ee</t>
  </si>
  <si>
    <t>Bramford</t>
  </si>
  <si>
    <t>Susan Brittan</t>
  </si>
  <si>
    <t>12 ff</t>
  </si>
  <si>
    <t>3 Oct 1878</t>
  </si>
  <si>
    <t>Tyler</t>
  </si>
  <si>
    <t>Taylor Archibald Cyril</t>
  </si>
  <si>
    <t>12 gg</t>
  </si>
  <si>
    <t>1 Oct 1871</t>
  </si>
  <si>
    <t>Arch</t>
  </si>
  <si>
    <t>12 hh</t>
  </si>
  <si>
    <t>4 May 1866</t>
  </si>
  <si>
    <t>12 jj</t>
  </si>
  <si>
    <t>1 Sep 1868</t>
  </si>
  <si>
    <t>John Ranby</t>
  </si>
  <si>
    <t>12 ll</t>
  </si>
  <si>
    <t>8 Oct 1878</t>
  </si>
  <si>
    <t>Dickinson</t>
  </si>
  <si>
    <t>Charlotte Amelia</t>
  </si>
  <si>
    <t>12 mm</t>
  </si>
  <si>
    <t>30 Aug 1870</t>
  </si>
  <si>
    <t>Herbert James</t>
  </si>
  <si>
    <t>12 nn</t>
  </si>
  <si>
    <t>15 Jul 1867</t>
  </si>
  <si>
    <t>Azubah Lizzie</t>
  </si>
  <si>
    <t>12 oo</t>
  </si>
  <si>
    <t>28 Jan 1898</t>
  </si>
  <si>
    <t>12 pp</t>
  </si>
  <si>
    <t>8 Feb 1860</t>
  </si>
  <si>
    <t>12 qq</t>
  </si>
  <si>
    <t>29 Sep 1857</t>
  </si>
  <si>
    <t>King</t>
  </si>
  <si>
    <t>Ann Parker</t>
  </si>
  <si>
    <t>12 ss</t>
  </si>
  <si>
    <t>1 Apr 1857</t>
  </si>
  <si>
    <t>Moore</t>
  </si>
  <si>
    <t>11 Jan 1886</t>
  </si>
  <si>
    <t>Charles Albert</t>
  </si>
  <si>
    <t>12 bb</t>
  </si>
  <si>
    <t>9 Aug 1870</t>
  </si>
  <si>
    <t>23 Sep 1880</t>
  </si>
  <si>
    <t>30 Nov 1881</t>
  </si>
  <si>
    <t>Theresa Beatrice Grace</t>
  </si>
  <si>
    <t>18 Dec 1894</t>
  </si>
  <si>
    <t>Stanley Alfred</t>
  </si>
  <si>
    <t>19 Apr 1860</t>
  </si>
  <si>
    <t>17 Sep 1906</t>
  </si>
  <si>
    <t>William Nundy</t>
  </si>
  <si>
    <t>18 Nov 1878</t>
  </si>
  <si>
    <t>24 Jan 1866</t>
  </si>
  <si>
    <t>13 aa</t>
  </si>
  <si>
    <t>14 Mar 1881</t>
  </si>
  <si>
    <t>Eunice Drusilla</t>
  </si>
  <si>
    <t>13 bb</t>
  </si>
  <si>
    <t>14 Feb 1874</t>
  </si>
  <si>
    <t>Charlotte</t>
  </si>
  <si>
    <t>13 ee</t>
  </si>
  <si>
    <t>18 Nov 1899</t>
  </si>
  <si>
    <t>13 ff</t>
  </si>
  <si>
    <t>21 Sep 1857</t>
  </si>
  <si>
    <t>Harmeston</t>
  </si>
  <si>
    <t>Catherine Elizabeth</t>
  </si>
  <si>
    <t>13 jj</t>
  </si>
  <si>
    <t>26 Aug 1890</t>
  </si>
  <si>
    <t>Pick</t>
  </si>
  <si>
    <t>Harold Edgar</t>
  </si>
  <si>
    <t>13 kk</t>
  </si>
  <si>
    <t>26 Jan 1918</t>
  </si>
  <si>
    <t>Neal</t>
  </si>
  <si>
    <t>Frederick W</t>
  </si>
  <si>
    <t>13 ll</t>
  </si>
  <si>
    <t>29 Jan 1906</t>
  </si>
  <si>
    <t>Beeken</t>
  </si>
  <si>
    <t>Frederick</t>
  </si>
  <si>
    <t>13 mm</t>
  </si>
  <si>
    <t>1 Mar 1904</t>
  </si>
  <si>
    <t>13 nn</t>
  </si>
  <si>
    <t>5 Mar 1890</t>
  </si>
  <si>
    <t>13 oo</t>
  </si>
  <si>
    <t>14 Aug 1886</t>
  </si>
  <si>
    <t>13 pp</t>
  </si>
  <si>
    <t>18 Nov 1868</t>
  </si>
  <si>
    <t>13 qq</t>
  </si>
  <si>
    <t>3 Sep 1886</t>
  </si>
  <si>
    <t>13 tt</t>
  </si>
  <si>
    <t>20 Aug 1875</t>
  </si>
  <si>
    <t>Harmstone</t>
  </si>
  <si>
    <t>13 uu</t>
  </si>
  <si>
    <t>18 Sep 1857</t>
  </si>
  <si>
    <t>Knott</t>
  </si>
  <si>
    <t>13 vv</t>
  </si>
  <si>
    <t>7 Aug 1868</t>
  </si>
  <si>
    <t>Lydia</t>
  </si>
  <si>
    <t>27 Jun 1878</t>
  </si>
  <si>
    <t>William Essington</t>
  </si>
  <si>
    <t>1 Mar 1886</t>
  </si>
  <si>
    <t>10 Apr 1879</t>
  </si>
  <si>
    <t>Swan</t>
  </si>
  <si>
    <t>18 Sep 1899</t>
  </si>
  <si>
    <t>Burrows</t>
  </si>
  <si>
    <t>28 Nov 1863</t>
  </si>
  <si>
    <t>Melson</t>
  </si>
  <si>
    <t>11 Sep 1886</t>
  </si>
  <si>
    <t>Florrie</t>
  </si>
  <si>
    <t>8 May 1885</t>
  </si>
  <si>
    <t>14 aa</t>
  </si>
  <si>
    <t>19 Apr 1875</t>
  </si>
  <si>
    <t>Lamb</t>
  </si>
  <si>
    <t>14 dd</t>
  </si>
  <si>
    <t>23 Mar 1898</t>
  </si>
  <si>
    <t>Seth</t>
  </si>
  <si>
    <t>14 ee</t>
  </si>
  <si>
    <t>8 Sep 1883</t>
  </si>
  <si>
    <t>14 ff</t>
  </si>
  <si>
    <t>18 Dec 1897</t>
  </si>
  <si>
    <t>14 gg</t>
  </si>
  <si>
    <t>1847</t>
  </si>
  <si>
    <t>25 Feb 1921</t>
  </si>
  <si>
    <t>Hill</t>
  </si>
  <si>
    <t>Grace</t>
  </si>
  <si>
    <t>14 hh</t>
  </si>
  <si>
    <t>1836</t>
  </si>
  <si>
    <t>15 Nov 1921</t>
  </si>
  <si>
    <t>Barbara</t>
  </si>
  <si>
    <t>14 ii</t>
  </si>
  <si>
    <t>23 May 1901</t>
  </si>
  <si>
    <t>Lawson</t>
  </si>
  <si>
    <t>14 jj</t>
  </si>
  <si>
    <t>15 Jan 1891</t>
  </si>
  <si>
    <t>Gout</t>
  </si>
  <si>
    <t>14 kk</t>
  </si>
  <si>
    <t>14 Aug  1893</t>
  </si>
  <si>
    <t>14 pp</t>
  </si>
  <si>
    <t>6 Mar 1872</t>
  </si>
  <si>
    <t>Susannah Wright</t>
  </si>
  <si>
    <t>14 qq</t>
  </si>
  <si>
    <t>22 Feb 1865</t>
  </si>
  <si>
    <t>14 ss</t>
  </si>
  <si>
    <t>25 Feb 1874</t>
  </si>
  <si>
    <t>Pratt</t>
  </si>
  <si>
    <t>14 uu</t>
  </si>
  <si>
    <t>17 Jun 1876</t>
  </si>
  <si>
    <t>Spooncer</t>
  </si>
  <si>
    <t>Sarah Elizabeth</t>
  </si>
  <si>
    <t>14 vv</t>
  </si>
  <si>
    <t>30 May 1872</t>
  </si>
  <si>
    <t>Bemrose</t>
  </si>
  <si>
    <t>9 May 1889</t>
  </si>
  <si>
    <t>Oldham</t>
  </si>
  <si>
    <t>Sapphira</t>
  </si>
  <si>
    <t>16 Sep 1878</t>
  </si>
  <si>
    <t>Thomas William</t>
  </si>
  <si>
    <t>15 aa</t>
  </si>
  <si>
    <t>6 Aug 1885</t>
  </si>
  <si>
    <t>Wadland</t>
  </si>
  <si>
    <t>Harriet</t>
  </si>
  <si>
    <t>15 ff</t>
  </si>
  <si>
    <t>9 Dec 1896</t>
  </si>
  <si>
    <t>George Morris</t>
  </si>
  <si>
    <t>15 gg</t>
  </si>
  <si>
    <t>16 Nov 1899</t>
  </si>
  <si>
    <t>Sophie</t>
  </si>
  <si>
    <t>15 kk</t>
  </si>
  <si>
    <t>7 Mar 1917</t>
  </si>
  <si>
    <t>15 ll</t>
  </si>
  <si>
    <t>22 May 1877</t>
  </si>
  <si>
    <t>Allan</t>
  </si>
  <si>
    <t>15 mm</t>
  </si>
  <si>
    <t>26 Mar 1898</t>
  </si>
  <si>
    <t>15 oo</t>
  </si>
  <si>
    <t>5 Dec 1887</t>
  </si>
  <si>
    <t>15 qq</t>
  </si>
  <si>
    <t>15 Jan 1889</t>
  </si>
  <si>
    <t>Betts</t>
  </si>
  <si>
    <t>Female</t>
  </si>
  <si>
    <t>15 rr</t>
  </si>
  <si>
    <t>11 Mar 1865</t>
  </si>
  <si>
    <t>Fowler</t>
  </si>
  <si>
    <t>15 SS</t>
  </si>
  <si>
    <t>29 Aug 1927</t>
  </si>
  <si>
    <t>Hannah S</t>
  </si>
  <si>
    <t>15 uu</t>
  </si>
  <si>
    <t>12 Oct 1898</t>
  </si>
  <si>
    <t>21 Jan 1889</t>
  </si>
  <si>
    <t>Pluck</t>
  </si>
  <si>
    <t>27 Apr 1909</t>
  </si>
  <si>
    <t>27 Jul 1882</t>
  </si>
  <si>
    <t>Brown</t>
  </si>
  <si>
    <t>16 aa</t>
  </si>
  <si>
    <t>25 Jul 1870</t>
  </si>
  <si>
    <t>Sharpe</t>
  </si>
  <si>
    <t>16 bb</t>
  </si>
  <si>
    <t>25 Feb 1860</t>
  </si>
  <si>
    <t>Anders</t>
  </si>
  <si>
    <t>16 cc</t>
  </si>
  <si>
    <t>5 Feb 1875</t>
  </si>
  <si>
    <t>Davey</t>
  </si>
  <si>
    <t>16 ff</t>
  </si>
  <si>
    <t>6 Jul 1858</t>
  </si>
  <si>
    <t>16 gg</t>
  </si>
  <si>
    <t>7 Dec 1871</t>
  </si>
  <si>
    <t>Clark</t>
  </si>
  <si>
    <t>Henry James</t>
  </si>
  <si>
    <t>16 hh</t>
  </si>
  <si>
    <t>6 Dec 1871</t>
  </si>
  <si>
    <t>Cotton</t>
  </si>
  <si>
    <t>Florence</t>
  </si>
  <si>
    <t>16 ii</t>
  </si>
  <si>
    <t>3 Aug 1877</t>
  </si>
  <si>
    <t>Blades</t>
  </si>
  <si>
    <t>Alexander</t>
  </si>
  <si>
    <t>16 jj</t>
  </si>
  <si>
    <t>31 Dec 1867</t>
  </si>
  <si>
    <t>16 kk</t>
  </si>
  <si>
    <t>17 Dec 1866</t>
  </si>
  <si>
    <t>Lay</t>
  </si>
  <si>
    <t>Samuel B</t>
  </si>
  <si>
    <t>16 ll</t>
  </si>
  <si>
    <t>16 May 1878</t>
  </si>
  <si>
    <t>Allen</t>
  </si>
  <si>
    <t>16 mm</t>
  </si>
  <si>
    <t>30 Apr 1865</t>
  </si>
  <si>
    <t>Skeath</t>
  </si>
  <si>
    <t>16 nn</t>
  </si>
  <si>
    <t>7 Sep 1878</t>
  </si>
  <si>
    <t>16 oo</t>
  </si>
  <si>
    <t>2 Feb 1860</t>
  </si>
  <si>
    <t>Pakey</t>
  </si>
  <si>
    <t>16 pp</t>
  </si>
  <si>
    <t>7 Jul 1859</t>
  </si>
  <si>
    <t>Aspland</t>
  </si>
  <si>
    <t>Catherine Sarah</t>
  </si>
  <si>
    <t>16 qq</t>
  </si>
  <si>
    <t>18 Nov 1857</t>
  </si>
  <si>
    <t>16 ss</t>
  </si>
  <si>
    <t>23 Apr 1857</t>
  </si>
  <si>
    <t>Lambert</t>
  </si>
  <si>
    <t>16 tt</t>
  </si>
  <si>
    <t>28 Dec 1878</t>
  </si>
  <si>
    <t>Sly</t>
  </si>
  <si>
    <t>22 Aug 1868</t>
  </si>
  <si>
    <t>Richard John</t>
  </si>
  <si>
    <t>16 Jun 1874</t>
  </si>
  <si>
    <t>Baxter</t>
  </si>
  <si>
    <t>Amy Ellen</t>
  </si>
  <si>
    <t>6 Feb 1868</t>
  </si>
  <si>
    <t>Levesley</t>
  </si>
  <si>
    <t>9 Dec 1866</t>
  </si>
  <si>
    <t>Hockerston</t>
  </si>
  <si>
    <t>Francis</t>
  </si>
  <si>
    <t>1 May 1864</t>
  </si>
  <si>
    <t>14 Feb 1931</t>
  </si>
  <si>
    <t>Maltby</t>
  </si>
  <si>
    <t>16  tt</t>
  </si>
  <si>
    <t>21 Apr 1882</t>
  </si>
  <si>
    <t>16 uu</t>
  </si>
  <si>
    <t>3 Aug 1858</t>
  </si>
  <si>
    <t>Driffill</t>
  </si>
  <si>
    <t>16 vv</t>
  </si>
  <si>
    <t>25 July 1856</t>
  </si>
  <si>
    <t>1 May 1874</t>
  </si>
  <si>
    <t>Henry Arthur J</t>
  </si>
  <si>
    <t>6 Jan 1869</t>
  </si>
  <si>
    <t>5 Feb 1882</t>
  </si>
  <si>
    <t>Dawson</t>
  </si>
  <si>
    <t>17 May 1871</t>
  </si>
  <si>
    <t>17 ee</t>
  </si>
  <si>
    <t>14 Jul 1893</t>
  </si>
  <si>
    <t>Newbold</t>
  </si>
  <si>
    <t>Mehetabel</t>
  </si>
  <si>
    <t>17 ff</t>
  </si>
  <si>
    <t>14 Feb 1877</t>
  </si>
  <si>
    <t>Harry</t>
  </si>
  <si>
    <t>17 hh</t>
  </si>
  <si>
    <t>21 Aug 1890</t>
  </si>
  <si>
    <t>Mary Elizabeth</t>
  </si>
  <si>
    <t>17 ii</t>
  </si>
  <si>
    <t>21 Apr 1879</t>
  </si>
  <si>
    <t>Flynn</t>
  </si>
  <si>
    <t>17 ll</t>
  </si>
  <si>
    <t>5 Feb 1870</t>
  </si>
  <si>
    <t>17 mm</t>
  </si>
  <si>
    <t>7 May 1887</t>
  </si>
  <si>
    <t>Catt</t>
  </si>
  <si>
    <t>Hilda Etheridge</t>
  </si>
  <si>
    <t>17 oo</t>
  </si>
  <si>
    <t>20 Mar 1871</t>
  </si>
  <si>
    <t>17 PP</t>
  </si>
  <si>
    <t>12 Jan 1878</t>
  </si>
  <si>
    <t>Goulding</t>
  </si>
  <si>
    <t>Ann Elizabeth</t>
  </si>
  <si>
    <t>17 qq</t>
  </si>
  <si>
    <t>24 Dec 1874</t>
  </si>
  <si>
    <t>Temple</t>
  </si>
  <si>
    <t>Herbert Edward</t>
  </si>
  <si>
    <t>17 ss</t>
  </si>
  <si>
    <t>12 Sep 1859</t>
  </si>
  <si>
    <t>17 uu</t>
  </si>
  <si>
    <t>20 Apr 1860</t>
  </si>
  <si>
    <t>Oldfield</t>
  </si>
  <si>
    <t>7 Jan 1875</t>
  </si>
  <si>
    <t>27 Feb 1904</t>
  </si>
  <si>
    <t>1 Mar 1883</t>
  </si>
  <si>
    <t>18 aa</t>
  </si>
  <si>
    <t>13 Feb 1890</t>
  </si>
  <si>
    <t>Thomas Henry</t>
  </si>
  <si>
    <t>18 bb</t>
  </si>
  <si>
    <t>25 Jan 1881</t>
  </si>
  <si>
    <t>Matilda</t>
  </si>
  <si>
    <t>18 dd</t>
  </si>
  <si>
    <t>5 Oct 1899</t>
  </si>
  <si>
    <t>Chapman</t>
  </si>
  <si>
    <t>Dorothy</t>
  </si>
  <si>
    <t>18 ee</t>
  </si>
  <si>
    <t>15 Oct 1901</t>
  </si>
  <si>
    <t>Florence Emma</t>
  </si>
  <si>
    <t>18 gg</t>
  </si>
  <si>
    <t>28 May 1891</t>
  </si>
  <si>
    <t>18 ii</t>
  </si>
  <si>
    <t>1 Oct 1883</t>
  </si>
  <si>
    <t>18 jj</t>
  </si>
  <si>
    <t>14 Jun 1895</t>
  </si>
  <si>
    <t>18 kk</t>
  </si>
  <si>
    <t>13 Feb 1871</t>
  </si>
  <si>
    <t>Dinsley</t>
  </si>
  <si>
    <t>18 mm</t>
  </si>
  <si>
    <t>18 oo</t>
  </si>
  <si>
    <t>14 Feb 1880</t>
  </si>
  <si>
    <t>Walter Henry</t>
  </si>
  <si>
    <t>18 tt</t>
  </si>
  <si>
    <t>31 Mar 1872</t>
  </si>
  <si>
    <t>Westmoreland</t>
  </si>
  <si>
    <t>George Francis</t>
  </si>
  <si>
    <t>18 uu</t>
  </si>
  <si>
    <t>28 Mar 1879</t>
  </si>
  <si>
    <t>Priestley</t>
  </si>
  <si>
    <t>18 vv</t>
  </si>
  <si>
    <t>23 Jan 1886</t>
  </si>
  <si>
    <t>Taylor</t>
  </si>
  <si>
    <t>22 Jul 1881</t>
  </si>
  <si>
    <t>Fydell</t>
  </si>
  <si>
    <t>6 Aug 1871</t>
  </si>
  <si>
    <t>26 Mar 1890</t>
  </si>
  <si>
    <t>Osgarby</t>
  </si>
  <si>
    <t>13 Mar 1879</t>
  </si>
  <si>
    <t>Jessie Margaret</t>
  </si>
  <si>
    <t>19 gg</t>
  </si>
  <si>
    <t>4 May 1910</t>
  </si>
  <si>
    <t>Percy</t>
  </si>
  <si>
    <t>19 hh</t>
  </si>
  <si>
    <t>22 May 1881</t>
  </si>
  <si>
    <t>Wilcox</t>
  </si>
  <si>
    <t>19 jj</t>
  </si>
  <si>
    <t>1831</t>
  </si>
  <si>
    <t>21 Nov 1914</t>
  </si>
  <si>
    <t>19 ll</t>
  </si>
  <si>
    <t>23 Jul 1880</t>
  </si>
  <si>
    <t>19 oo</t>
  </si>
  <si>
    <t>1901</t>
  </si>
  <si>
    <t>Stratton</t>
  </si>
  <si>
    <t>19 ss</t>
  </si>
  <si>
    <t>7 Apr 1874</t>
  </si>
  <si>
    <t>19 tt</t>
  </si>
  <si>
    <t>28 Jul 1883</t>
  </si>
  <si>
    <t>4 Aug 1880</t>
  </si>
  <si>
    <t>Brittain</t>
  </si>
  <si>
    <t>Edith Annie</t>
  </si>
  <si>
    <t>3 Aug 1882</t>
  </si>
  <si>
    <t>18 Dec 1906</t>
  </si>
  <si>
    <t>26 Oct 1881</t>
  </si>
  <si>
    <t>Heggett</t>
  </si>
  <si>
    <t>9 Oct 1888</t>
  </si>
  <si>
    <t>12 Jul 1880</t>
  </si>
  <si>
    <t>6 Aug 1887</t>
  </si>
  <si>
    <t>19 Aug 1890</t>
  </si>
  <si>
    <t>Sydney</t>
  </si>
  <si>
    <t>11 Aug 1885</t>
  </si>
  <si>
    <t>20 aa</t>
  </si>
  <si>
    <t>5 Apr 1909</t>
  </si>
  <si>
    <t>Philip</t>
  </si>
  <si>
    <t>20 cc</t>
  </si>
  <si>
    <t>27 Jul 1893</t>
  </si>
  <si>
    <t>20 ff</t>
  </si>
  <si>
    <t>2 Dec 1858</t>
  </si>
  <si>
    <t>Hockney</t>
  </si>
  <si>
    <t>20 HH</t>
  </si>
  <si>
    <t>14 Dec 1877</t>
  </si>
  <si>
    <t>20 kk</t>
  </si>
  <si>
    <t>5 Jan 1870</t>
  </si>
  <si>
    <t>Gott</t>
  </si>
  <si>
    <t>Maria</t>
  </si>
  <si>
    <t>20 ll</t>
  </si>
  <si>
    <t>18 Mar 1869</t>
  </si>
  <si>
    <t>Holmes</t>
  </si>
  <si>
    <t>Martha Jane</t>
  </si>
  <si>
    <t>20 mm</t>
  </si>
  <si>
    <t>19 Mar 1881</t>
  </si>
  <si>
    <t>20 oo</t>
  </si>
  <si>
    <t>16 Jan 1862</t>
  </si>
  <si>
    <t>20 pp</t>
  </si>
  <si>
    <t>14 Jan 1860</t>
  </si>
  <si>
    <t>Billings</t>
  </si>
  <si>
    <t>20 ss</t>
  </si>
  <si>
    <t>7 Dec 1857</t>
  </si>
  <si>
    <t>19 vv</t>
  </si>
  <si>
    <t>3 Jun 1878</t>
  </si>
  <si>
    <t>1 Apr 1901</t>
  </si>
  <si>
    <t>Sandall</t>
  </si>
  <si>
    <t>20 Feb 1879</t>
  </si>
  <si>
    <t>Joyce</t>
  </si>
  <si>
    <t>Helen</t>
  </si>
  <si>
    <t>Senior</t>
  </si>
  <si>
    <t>1 May 1870</t>
  </si>
  <si>
    <t>20 vv</t>
  </si>
  <si>
    <t>5 Aug 1856</t>
  </si>
  <si>
    <t>Sarver</t>
  </si>
  <si>
    <t>24 Mar 1881</t>
  </si>
  <si>
    <t>21 uu</t>
  </si>
  <si>
    <t>16 Jan 1885</t>
  </si>
  <si>
    <t>Lansdall</t>
  </si>
  <si>
    <t>Hamerton</t>
  </si>
  <si>
    <t>21 bb</t>
  </si>
  <si>
    <t>18 April 1881</t>
  </si>
  <si>
    <t>Flint</t>
  </si>
  <si>
    <t>Nellie Clayton</t>
  </si>
  <si>
    <t>21 cc</t>
  </si>
  <si>
    <t>17 Jan 1895</t>
  </si>
  <si>
    <t>Stevenson</t>
  </si>
  <si>
    <t>Frederick Edwin</t>
  </si>
  <si>
    <t>21 dd</t>
  </si>
  <si>
    <t>15 Feb 1879</t>
  </si>
  <si>
    <t>21 ee</t>
  </si>
  <si>
    <t>6 Oct 1923</t>
  </si>
  <si>
    <t>21 ff</t>
  </si>
  <si>
    <t>1 Feb 1864</t>
  </si>
  <si>
    <t>21 gg</t>
  </si>
  <si>
    <t>5 May 1897</t>
  </si>
  <si>
    <t>Hunt</t>
  </si>
  <si>
    <t>21 ii</t>
  </si>
  <si>
    <t>26 Jan 1866</t>
  </si>
  <si>
    <t>21 jj</t>
  </si>
  <si>
    <t>21 kk</t>
  </si>
  <si>
    <t>7 Jun 1894</t>
  </si>
  <si>
    <t>21 LL</t>
  </si>
  <si>
    <t>4 Apr 1878</t>
  </si>
  <si>
    <t>21 mm</t>
  </si>
  <si>
    <t>22 May 1879</t>
  </si>
  <si>
    <t>Wakefield</t>
  </si>
  <si>
    <t>21 oo</t>
  </si>
  <si>
    <t>3 Nov 1892</t>
  </si>
  <si>
    <t>21 pp</t>
  </si>
  <si>
    <t>9 Aug 1860</t>
  </si>
  <si>
    <t>21 qq</t>
  </si>
  <si>
    <t>24 Aug 1860</t>
  </si>
  <si>
    <t>Gregory</t>
  </si>
  <si>
    <t>21 ss</t>
  </si>
  <si>
    <t>29 Mar 1871</t>
  </si>
  <si>
    <t>Martin</t>
  </si>
  <si>
    <t>6 Jul 1901</t>
  </si>
  <si>
    <t>France</t>
  </si>
  <si>
    <t>21 Aug 1877</t>
  </si>
  <si>
    <t>Grunnell</t>
  </si>
  <si>
    <t>Susan</t>
  </si>
  <si>
    <t>24 Dec 1885</t>
  </si>
  <si>
    <t>Cole</t>
  </si>
  <si>
    <t>Nickols</t>
  </si>
  <si>
    <t>1 Jun 1905</t>
  </si>
  <si>
    <t>Sellars</t>
  </si>
  <si>
    <t>22 ee</t>
  </si>
  <si>
    <t>9 Jan 1895</t>
  </si>
  <si>
    <t>Mary Frances</t>
  </si>
  <si>
    <t>22 ff</t>
  </si>
  <si>
    <t>24 May 1871</t>
  </si>
  <si>
    <t>Susannah Jemima</t>
  </si>
  <si>
    <t>22 gg</t>
  </si>
  <si>
    <t>23 Dec 1890</t>
  </si>
  <si>
    <t>Green</t>
  </si>
  <si>
    <t>Olive Hilda</t>
  </si>
  <si>
    <t>22 jj</t>
  </si>
  <si>
    <t>1 Jan 1883</t>
  </si>
  <si>
    <t>Crust</t>
  </si>
  <si>
    <t>22 kk</t>
  </si>
  <si>
    <t>28 Nov 1887</t>
  </si>
  <si>
    <t>Banks</t>
  </si>
  <si>
    <t>22 ll</t>
  </si>
  <si>
    <t>12 Mar 1892</t>
  </si>
  <si>
    <t>Clarke</t>
  </si>
  <si>
    <t>22 oo</t>
  </si>
  <si>
    <t>9 Jan 1882</t>
  </si>
  <si>
    <t>Bridges</t>
  </si>
  <si>
    <t>22 pp</t>
  </si>
  <si>
    <t>9 Jul 1881</t>
  </si>
  <si>
    <t>Fountain</t>
  </si>
  <si>
    <t>22 uu</t>
  </si>
  <si>
    <t>31 Dec 1877</t>
  </si>
  <si>
    <t>22 vv</t>
  </si>
  <si>
    <t>1910</t>
  </si>
  <si>
    <t>15 Apr 1911</t>
  </si>
  <si>
    <t>Minchin</t>
  </si>
  <si>
    <t>Donald</t>
  </si>
  <si>
    <t>5 Jul 1889</t>
  </si>
  <si>
    <t>Jepson</t>
  </si>
  <si>
    <t>18 Jul 1889</t>
  </si>
  <si>
    <t>Ebling</t>
  </si>
  <si>
    <t>Margaret Elizabeth</t>
  </si>
  <si>
    <t>4 Aug 1863</t>
  </si>
  <si>
    <t>16 Jun 1879</t>
  </si>
  <si>
    <t xml:space="preserve">Laxton </t>
  </si>
  <si>
    <t>11 Aug 1892</t>
  </si>
  <si>
    <t>Boyal</t>
  </si>
  <si>
    <t>Mercy</t>
  </si>
  <si>
    <t>31 Oct 1904</t>
  </si>
  <si>
    <t>Warner</t>
  </si>
  <si>
    <t>Maurice</t>
  </si>
  <si>
    <t>29 Aug 1863</t>
  </si>
  <si>
    <t>23 pp</t>
  </si>
  <si>
    <t>30 Apr 1879</t>
  </si>
  <si>
    <t>Joseph Raynor</t>
  </si>
  <si>
    <t>8 Oct 1892</t>
  </si>
  <si>
    <t>23 bb</t>
  </si>
  <si>
    <t>13 Feb 1882</t>
  </si>
  <si>
    <t>23 cc</t>
  </si>
  <si>
    <t>Samuel George</t>
  </si>
  <si>
    <t>23 ff</t>
  </si>
  <si>
    <t>1833</t>
  </si>
  <si>
    <t>9 Oct 1915</t>
  </si>
  <si>
    <t>Elizabeth Brightman</t>
  </si>
  <si>
    <t>23 gg</t>
  </si>
  <si>
    <t>22 Feb 1915</t>
  </si>
  <si>
    <t>Mary A</t>
  </si>
  <si>
    <t>23 hh</t>
  </si>
  <si>
    <t>14 Mar 1888</t>
  </si>
  <si>
    <t>23 jj</t>
  </si>
  <si>
    <t>20 May 1905</t>
  </si>
  <si>
    <t>Watling</t>
  </si>
  <si>
    <t>23 mm</t>
  </si>
  <si>
    <t>8 Nov 1882</t>
  </si>
  <si>
    <t>Goodwin</t>
  </si>
  <si>
    <t>Eldred</t>
  </si>
  <si>
    <t>23 oo</t>
  </si>
  <si>
    <t>7 Oct 1905</t>
  </si>
  <si>
    <t>Leah</t>
  </si>
  <si>
    <t>12 Oct 1883</t>
  </si>
  <si>
    <t>Saxton</t>
  </si>
  <si>
    <t>John Marriott</t>
  </si>
  <si>
    <t>23 qq</t>
  </si>
  <si>
    <t>1 Jun 1877</t>
  </si>
  <si>
    <t>Hobbs</t>
  </si>
  <si>
    <t>23 ss</t>
  </si>
  <si>
    <t>25 Dec 1866</t>
  </si>
  <si>
    <t>23 tt</t>
  </si>
  <si>
    <t>10 Nov 1902</t>
  </si>
  <si>
    <t>Frances Dallicoat</t>
  </si>
  <si>
    <t>23 uu</t>
  </si>
  <si>
    <t>19 Jul 1872</t>
  </si>
  <si>
    <t>Campbell</t>
  </si>
  <si>
    <t>23 vv</t>
  </si>
  <si>
    <t>31 Mar 1881</t>
  </si>
  <si>
    <t>22 Jul 1885</t>
  </si>
  <si>
    <t>Henry Harby</t>
  </si>
  <si>
    <t>11 Apr 1890</t>
  </si>
  <si>
    <t>Rayner</t>
  </si>
  <si>
    <t>Harold</t>
  </si>
  <si>
    <t>1 Dec 1880</t>
  </si>
  <si>
    <t>7 Mar 1880</t>
  </si>
  <si>
    <t>5 Sep 1883</t>
  </si>
  <si>
    <t>4 Sep 1868</t>
  </si>
  <si>
    <t>24 cc</t>
  </si>
  <si>
    <t xml:space="preserve"> 5 Feb 1883</t>
  </si>
  <si>
    <t>24 ee</t>
  </si>
  <si>
    <t>24 Jun 1889</t>
  </si>
  <si>
    <t>24 ff</t>
  </si>
  <si>
    <t>24 gg</t>
  </si>
  <si>
    <t>6 May 1891</t>
  </si>
  <si>
    <t>Glenn</t>
  </si>
  <si>
    <t>24 kk</t>
  </si>
  <si>
    <t>21 Nov 1875</t>
  </si>
  <si>
    <t>24 ll</t>
  </si>
  <si>
    <t>16 Dec 1870</t>
  </si>
  <si>
    <t>Young</t>
  </si>
  <si>
    <t>24 mm</t>
  </si>
  <si>
    <t>23 Jul 1866</t>
  </si>
  <si>
    <t>Knight</t>
  </si>
  <si>
    <t>William M</t>
  </si>
  <si>
    <t>24 nn</t>
  </si>
  <si>
    <t>11 Feb 1881</t>
  </si>
  <si>
    <t>Ralph Sydney</t>
  </si>
  <si>
    <t>24 oo</t>
  </si>
  <si>
    <t>21 Jul 1864</t>
  </si>
  <si>
    <t>Marlow</t>
  </si>
  <si>
    <t>24 pp</t>
  </si>
  <si>
    <t>9 Jun 1861</t>
  </si>
  <si>
    <t>Crooks</t>
  </si>
  <si>
    <t>24 qq</t>
  </si>
  <si>
    <t>26 Nov 1858</t>
  </si>
  <si>
    <t>24 ss</t>
  </si>
  <si>
    <t>11 Jan 1858</t>
  </si>
  <si>
    <t>Gertrude</t>
  </si>
  <si>
    <t>24 tt</t>
  </si>
  <si>
    <t>4 Jun 1914</t>
  </si>
  <si>
    <t>24 uu</t>
  </si>
  <si>
    <t>4 Jul 1866</t>
  </si>
  <si>
    <t>Fox</t>
  </si>
  <si>
    <t>Henry A</t>
  </si>
  <si>
    <t>24 vv</t>
  </si>
  <si>
    <t>23 January 1856</t>
  </si>
  <si>
    <t>9 Nov 1891</t>
  </si>
  <si>
    <t>13 Jan 1883</t>
  </si>
  <si>
    <t>17 Nov 1883</t>
  </si>
  <si>
    <t>Reynolds</t>
  </si>
  <si>
    <t>7 Mar 1892</t>
  </si>
  <si>
    <t>Coxon</t>
  </si>
  <si>
    <t>2 February 1856</t>
  </si>
  <si>
    <t>Bannet</t>
  </si>
  <si>
    <t>24 Dec 1856</t>
  </si>
  <si>
    <t>Walker</t>
  </si>
  <si>
    <t>1 Apr 1878</t>
  </si>
  <si>
    <t>Guy</t>
  </si>
  <si>
    <t>William Herbert</t>
  </si>
  <si>
    <t>25 aa</t>
  </si>
  <si>
    <t>3 Apr 1931</t>
  </si>
  <si>
    <t>Allenson</t>
  </si>
  <si>
    <t>25 cc</t>
  </si>
  <si>
    <t>2 May 1881</t>
  </si>
  <si>
    <t>Herringshaw</t>
  </si>
  <si>
    <t>Jessie May</t>
  </si>
  <si>
    <t>25 dd</t>
  </si>
  <si>
    <t>25 gg</t>
  </si>
  <si>
    <t>1 Jun 1897</t>
  </si>
  <si>
    <t>25 hh</t>
  </si>
  <si>
    <t>6 May 1889</t>
  </si>
  <si>
    <t>25 ii</t>
  </si>
  <si>
    <t>13 Nov 1901</t>
  </si>
  <si>
    <t>25 kk</t>
  </si>
  <si>
    <t>1 Nov 1895</t>
  </si>
  <si>
    <t>25 mm</t>
  </si>
  <si>
    <t>26 Mar 1886</t>
  </si>
  <si>
    <t>25 pp</t>
  </si>
  <si>
    <t>25 Aug 1861</t>
  </si>
  <si>
    <t>25 qq</t>
  </si>
  <si>
    <t xml:space="preserve"> 23 Oct 1877</t>
  </si>
  <si>
    <t>Emma Jane</t>
  </si>
  <si>
    <t>25 ss</t>
  </si>
  <si>
    <t>19 Oct 1865</t>
  </si>
  <si>
    <t>Burdall</t>
  </si>
  <si>
    <t>25 uu</t>
  </si>
  <si>
    <t>25 Oct 1895</t>
  </si>
  <si>
    <t>Hallam</t>
  </si>
  <si>
    <t>25 vv</t>
  </si>
  <si>
    <t>3 Aug 1857</t>
  </si>
  <si>
    <t>17 Apr 1889</t>
  </si>
  <si>
    <t>Cropley</t>
  </si>
  <si>
    <t>1 Aug 1895</t>
  </si>
  <si>
    <t>Venters</t>
  </si>
  <si>
    <t>13 Feb 1874</t>
  </si>
  <si>
    <t>Dallicoat</t>
  </si>
  <si>
    <t>26 AA</t>
  </si>
  <si>
    <t>21 Dec 1928</t>
  </si>
  <si>
    <t>John B</t>
  </si>
  <si>
    <t>26 cc</t>
  </si>
  <si>
    <t>13 Oct 1881</t>
  </si>
  <si>
    <t>Harrod</t>
  </si>
  <si>
    <t>Nellie</t>
  </si>
  <si>
    <t>26 ff</t>
  </si>
  <si>
    <t>6 Apr 1904</t>
  </si>
  <si>
    <t>26 ii</t>
  </si>
  <si>
    <t>6 Sep 1887</t>
  </si>
  <si>
    <t>26 kk</t>
  </si>
  <si>
    <t>2 Dec 1889</t>
  </si>
  <si>
    <t>26 ll</t>
  </si>
  <si>
    <t>11 Feb 1888</t>
  </si>
  <si>
    <t>Caistor</t>
  </si>
  <si>
    <t>26 nn</t>
  </si>
  <si>
    <t>30 Dec 1886</t>
  </si>
  <si>
    <t>26 oo</t>
  </si>
  <si>
    <t>15 May 1870</t>
  </si>
  <si>
    <t>Worth</t>
  </si>
  <si>
    <t>26 qq</t>
  </si>
  <si>
    <t>5 Apr 1880</t>
  </si>
  <si>
    <t>Ethel</t>
  </si>
  <si>
    <t>26 ss</t>
  </si>
  <si>
    <t>31 May 1893</t>
  </si>
  <si>
    <t>26 uu</t>
  </si>
  <si>
    <t>21 Mar 1862</t>
  </si>
  <si>
    <t>16 Jan 1889</t>
  </si>
  <si>
    <t>6 May 1865</t>
  </si>
  <si>
    <t>Judd</t>
  </si>
  <si>
    <t>12 Jan 1889</t>
  </si>
  <si>
    <t>27 aa</t>
  </si>
  <si>
    <t>1842</t>
  </si>
  <si>
    <t>21 Jan 1918</t>
  </si>
  <si>
    <t>27 cc</t>
  </si>
  <si>
    <t>6 Oct 1902</t>
  </si>
  <si>
    <t>27 dd</t>
  </si>
  <si>
    <t>10 Nov 1894</t>
  </si>
  <si>
    <t>27 ee</t>
  </si>
  <si>
    <t>25 Feb 1880</t>
  </si>
  <si>
    <t>Booth</t>
  </si>
  <si>
    <t>27 GG</t>
  </si>
  <si>
    <t>6 Feb 1896</t>
  </si>
  <si>
    <t>Leggett</t>
  </si>
  <si>
    <t>Henry Aisthorpe</t>
  </si>
  <si>
    <t>27 ii</t>
  </si>
  <si>
    <t>Laminman</t>
  </si>
  <si>
    <t>27 jj</t>
  </si>
  <si>
    <t>11 Nov 1867</t>
  </si>
  <si>
    <t>Munton</t>
  </si>
  <si>
    <t>27 ll</t>
  </si>
  <si>
    <t>19 Oct 1891</t>
  </si>
  <si>
    <t>27 mm</t>
  </si>
  <si>
    <t>18 Oct 1861</t>
  </si>
  <si>
    <t>27 nn</t>
  </si>
  <si>
    <t>2 June 1890</t>
  </si>
  <si>
    <t>Amey</t>
  </si>
  <si>
    <t>27 oo</t>
  </si>
  <si>
    <t>7 Dec 1863</t>
  </si>
  <si>
    <t>Harpham</t>
  </si>
  <si>
    <t>27 pp</t>
  </si>
  <si>
    <t>23 Nov 1872</t>
  </si>
  <si>
    <t>Canwell</t>
  </si>
  <si>
    <t>Maria Ann</t>
  </si>
  <si>
    <t>27 qq</t>
  </si>
  <si>
    <t>24 Nov 1881</t>
  </si>
  <si>
    <t>1 Aug 1874</t>
  </si>
  <si>
    <t>Broughton</t>
  </si>
  <si>
    <t>27 Aug1909</t>
  </si>
  <si>
    <t>Powdrill</t>
  </si>
  <si>
    <t>6 Nov 1880</t>
  </si>
  <si>
    <t>28 bb</t>
  </si>
  <si>
    <t>24 Jun 1895</t>
  </si>
  <si>
    <t>MacHin</t>
  </si>
  <si>
    <t>Jonathan</t>
  </si>
  <si>
    <t>28 ee</t>
  </si>
  <si>
    <t>9 Jan 1880</t>
  </si>
  <si>
    <t>Ellis</t>
  </si>
  <si>
    <t>Ethel Irene A</t>
  </si>
  <si>
    <t>28 ff</t>
  </si>
  <si>
    <t>17 May 1883</t>
  </si>
  <si>
    <t>Esther</t>
  </si>
  <si>
    <t>28 ii</t>
  </si>
  <si>
    <t>21 Mar 1875</t>
  </si>
  <si>
    <t>Levi</t>
  </si>
  <si>
    <t>28 jj</t>
  </si>
  <si>
    <t>4 Oct 1879</t>
  </si>
  <si>
    <t>Collier</t>
  </si>
  <si>
    <t>William Austin</t>
  </si>
  <si>
    <t>28 mm</t>
  </si>
  <si>
    <t>28 nn</t>
  </si>
  <si>
    <t>15 Sep 1865</t>
  </si>
  <si>
    <t>Stevens</t>
  </si>
  <si>
    <t>George Robert Dallicoat</t>
  </si>
  <si>
    <t>28 oo</t>
  </si>
  <si>
    <t>28 May 1862</t>
  </si>
  <si>
    <t>Lydia Ann</t>
  </si>
  <si>
    <t>28 pp</t>
  </si>
  <si>
    <t>6 Sep 1861</t>
  </si>
  <si>
    <t>Richards</t>
  </si>
  <si>
    <t>28 qq</t>
  </si>
  <si>
    <t>8 Dec 1858</t>
  </si>
  <si>
    <t>28 ss</t>
  </si>
  <si>
    <t>10 Mar 1858</t>
  </si>
  <si>
    <t>28 uu</t>
  </si>
  <si>
    <t>3 Nov 1856</t>
  </si>
  <si>
    <t>Thomas Edward</t>
  </si>
  <si>
    <t>28 vv</t>
  </si>
  <si>
    <t>4 Dec 1865</t>
  </si>
  <si>
    <t>Henry William</t>
  </si>
  <si>
    <t>17 Jul 1886</t>
  </si>
  <si>
    <t>Osgerby</t>
  </si>
  <si>
    <t>Adam</t>
  </si>
  <si>
    <t>23 Mar 1859</t>
  </si>
  <si>
    <t>Harby</t>
  </si>
  <si>
    <t>8 Jan 1885</t>
  </si>
  <si>
    <t>8 Jan 1898</t>
  </si>
  <si>
    <t>Gosling</t>
  </si>
  <si>
    <t>24 Dec 1858</t>
  </si>
  <si>
    <t>Chester</t>
  </si>
  <si>
    <t>16 Mar 1882</t>
  </si>
  <si>
    <t>William Grassam</t>
  </si>
  <si>
    <t>25 Jul 1905</t>
  </si>
  <si>
    <t>Rogers</t>
  </si>
  <si>
    <t>29 bb</t>
  </si>
  <si>
    <t>17 Jun 1904</t>
  </si>
  <si>
    <t>Carter</t>
  </si>
  <si>
    <t>29 cc</t>
  </si>
  <si>
    <t>1 Mar 1893</t>
  </si>
  <si>
    <t>Jones</t>
  </si>
  <si>
    <t>Christopher Rycroft</t>
  </si>
  <si>
    <t>29 gg</t>
  </si>
  <si>
    <t>26 Aug 1888</t>
  </si>
  <si>
    <t>Salter</t>
  </si>
  <si>
    <t>Sarah Jane</t>
  </si>
  <si>
    <t>29 hh</t>
  </si>
  <si>
    <t>16 Nov 1907</t>
  </si>
  <si>
    <t>Stiles</t>
  </si>
  <si>
    <t>29 ii</t>
  </si>
  <si>
    <t>15 Mar 1875</t>
  </si>
  <si>
    <t>29 jj</t>
  </si>
  <si>
    <t>11 May 1904</t>
  </si>
  <si>
    <t>29 kk</t>
  </si>
  <si>
    <t>26 Sep 1887</t>
  </si>
  <si>
    <t>Horace Daniel</t>
  </si>
  <si>
    <t>29 nn</t>
  </si>
  <si>
    <t>13 Nov 1878</t>
  </si>
  <si>
    <t xml:space="preserve">Stevens </t>
  </si>
  <si>
    <t>29 oo</t>
  </si>
  <si>
    <t>20 Aug 1862</t>
  </si>
  <si>
    <t>Robert Rowles</t>
  </si>
  <si>
    <t>29 pp</t>
  </si>
  <si>
    <t>6 Feb 1899</t>
  </si>
  <si>
    <t>Amelia</t>
  </si>
  <si>
    <t>29 qq</t>
  </si>
  <si>
    <t>21 Oct 1863</t>
  </si>
  <si>
    <t>Everingham</t>
  </si>
  <si>
    <t>William Wright</t>
  </si>
  <si>
    <t>29 ss</t>
  </si>
  <si>
    <t>6 May 1886</t>
  </si>
  <si>
    <t>Rowell</t>
  </si>
  <si>
    <t>29 tt</t>
  </si>
  <si>
    <t>23 Oct 1887</t>
  </si>
  <si>
    <t>Sinclair</t>
  </si>
  <si>
    <t>29 uu</t>
  </si>
  <si>
    <t>4 Oct 1865</t>
  </si>
  <si>
    <t>Hodson</t>
  </si>
  <si>
    <t>29 vv</t>
  </si>
  <si>
    <t>11 May 1861</t>
  </si>
  <si>
    <t>Alfred William</t>
  </si>
  <si>
    <t>28 Jan 1886</t>
  </si>
  <si>
    <t>Ranby</t>
  </si>
  <si>
    <t>Florence May</t>
  </si>
  <si>
    <t>29 Apr 1899</t>
  </si>
  <si>
    <t>29 00</t>
  </si>
  <si>
    <t>28 May 1878</t>
  </si>
  <si>
    <t>Rawlinson</t>
  </si>
  <si>
    <t>30 aa</t>
  </si>
  <si>
    <t>30 Sep 1905</t>
  </si>
  <si>
    <t>Drewery</t>
  </si>
  <si>
    <t>30 dd</t>
  </si>
  <si>
    <t>10 Sep 1892</t>
  </si>
  <si>
    <t>Buffham</t>
  </si>
  <si>
    <t>30 ee</t>
  </si>
  <si>
    <t>1829</t>
  </si>
  <si>
    <t>25 Aug 1919</t>
  </si>
  <si>
    <t>Smalley</t>
  </si>
  <si>
    <t>30 gg</t>
  </si>
  <si>
    <t>15 Jun 1868</t>
  </si>
  <si>
    <t>Doades</t>
  </si>
  <si>
    <t>30 jj</t>
  </si>
  <si>
    <t>5 Dec 1895</t>
  </si>
  <si>
    <t>Alves</t>
  </si>
  <si>
    <t>30 kk</t>
  </si>
  <si>
    <t>21 May 1891</t>
  </si>
  <si>
    <t>Sarah Wigg</t>
  </si>
  <si>
    <t>30 ll</t>
  </si>
  <si>
    <t>13 Apr 1904</t>
  </si>
  <si>
    <t>30 nn</t>
  </si>
  <si>
    <t>Brummitt</t>
  </si>
  <si>
    <t>Hepzibah</t>
  </si>
  <si>
    <t>30 oo</t>
  </si>
  <si>
    <t>28 Mar 1883</t>
  </si>
  <si>
    <t>Dolby</t>
  </si>
  <si>
    <t>30 ss</t>
  </si>
  <si>
    <t>10 Feb 1895</t>
  </si>
  <si>
    <t>Duffin</t>
  </si>
  <si>
    <t>Susanna</t>
  </si>
  <si>
    <t>30 UU</t>
  </si>
  <si>
    <t>7 Apr 1878</t>
  </si>
  <si>
    <t>22 Mar 1889</t>
  </si>
  <si>
    <t>Nellie Turner</t>
  </si>
  <si>
    <t>26 Dec 1907</t>
  </si>
  <si>
    <t>30 hh</t>
  </si>
  <si>
    <t>7 Apr 1902</t>
  </si>
  <si>
    <t>15 Feb 1890</t>
  </si>
  <si>
    <t>20 Feb 1885</t>
  </si>
  <si>
    <t>1823</t>
  </si>
  <si>
    <t>1 Jan 1908</t>
  </si>
  <si>
    <t>27 Sep 1880</t>
  </si>
  <si>
    <t>Charles William</t>
  </si>
  <si>
    <t>31 aa</t>
  </si>
  <si>
    <t>5 Mar 1915</t>
  </si>
  <si>
    <t>31 bb</t>
  </si>
  <si>
    <t>13 Jan 1896</t>
  </si>
  <si>
    <t>Bale</t>
  </si>
  <si>
    <t>31 cc</t>
  </si>
  <si>
    <t>23 May 1885</t>
  </si>
  <si>
    <t>Marris</t>
  </si>
  <si>
    <t>George Clarke</t>
  </si>
  <si>
    <t>31 ee</t>
  </si>
  <si>
    <t>30 Nov 1892</t>
  </si>
  <si>
    <t>31 ff</t>
  </si>
  <si>
    <t>1835</t>
  </si>
  <si>
    <t>29 Nov 1912</t>
  </si>
  <si>
    <t>Sleight</t>
  </si>
  <si>
    <t>31 gg</t>
  </si>
  <si>
    <t>Elizabeth England</t>
  </si>
  <si>
    <t>31 ii</t>
  </si>
  <si>
    <t>23 Jul 1887</t>
  </si>
  <si>
    <t>Dale</t>
  </si>
  <si>
    <t>Edith Sophia</t>
  </si>
  <si>
    <t>31 jj</t>
  </si>
  <si>
    <t>Lucy</t>
  </si>
  <si>
    <t>31 kk</t>
  </si>
  <si>
    <t>27 Jun 1889</t>
  </si>
  <si>
    <t>Ellen Jane</t>
  </si>
  <si>
    <t>31 oo</t>
  </si>
  <si>
    <t>11 Oct 1879</t>
  </si>
  <si>
    <t>31 qq</t>
  </si>
  <si>
    <t>26 May 1877</t>
  </si>
  <si>
    <t>31 tt</t>
  </si>
  <si>
    <t>12 Jan 1885</t>
  </si>
  <si>
    <t>James William</t>
  </si>
  <si>
    <t>31 uu</t>
  </si>
  <si>
    <t>3 Jun 1891</t>
  </si>
  <si>
    <t>31 vv</t>
  </si>
  <si>
    <t>3 May 1865</t>
  </si>
  <si>
    <t>5 Nov 1883</t>
  </si>
  <si>
    <t>5 Feb 1895</t>
  </si>
  <si>
    <t>4 Sep 1885</t>
  </si>
  <si>
    <t>Cecil Charles</t>
  </si>
  <si>
    <t>24 Aug 1918</t>
  </si>
  <si>
    <t>31 KK</t>
  </si>
  <si>
    <t>8 Jul 1891</t>
  </si>
  <si>
    <t>32 hh</t>
  </si>
  <si>
    <t>15 Dec 1887</t>
  </si>
  <si>
    <t>Simpson</t>
  </si>
  <si>
    <t>32 mm</t>
  </si>
  <si>
    <t>28 Jul 1870</t>
  </si>
  <si>
    <t xml:space="preserve">Richard </t>
  </si>
  <si>
    <t>32 nn</t>
  </si>
  <si>
    <t>19 Jan 1897</t>
  </si>
  <si>
    <t>Tate</t>
  </si>
  <si>
    <t>Anthony Norman T</t>
  </si>
  <si>
    <t>32 oo</t>
  </si>
  <si>
    <t>16 Jul 1865</t>
  </si>
  <si>
    <t>Bell</t>
  </si>
  <si>
    <t>William George Elliott</t>
  </si>
  <si>
    <t>32 pp</t>
  </si>
  <si>
    <t>20 Mar 1862</t>
  </si>
  <si>
    <t>32 qq</t>
  </si>
  <si>
    <t>10 Feb 1859</t>
  </si>
  <si>
    <t>Dodes</t>
  </si>
  <si>
    <t>32 ss</t>
  </si>
  <si>
    <t>2 Mar 1887</t>
  </si>
  <si>
    <t>Cadman</t>
  </si>
  <si>
    <t>Simon Henry</t>
  </si>
  <si>
    <t>12 Nov 1865</t>
  </si>
  <si>
    <t>32 vv</t>
  </si>
  <si>
    <t>28 May 1857</t>
  </si>
  <si>
    <t>Peck</t>
  </si>
  <si>
    <t>Croft</t>
  </si>
  <si>
    <t>Clara Nightingale</t>
  </si>
  <si>
    <t>33 aa</t>
  </si>
  <si>
    <t>21 May 1888</t>
  </si>
  <si>
    <t>33 dd</t>
  </si>
  <si>
    <t>22 Oct 1891</t>
  </si>
  <si>
    <t>Cooke</t>
  </si>
  <si>
    <t>Anna Matilda</t>
  </si>
  <si>
    <t>33 ff</t>
  </si>
  <si>
    <t>2 June 1863</t>
  </si>
  <si>
    <t>33 gg</t>
  </si>
  <si>
    <t>Groom</t>
  </si>
  <si>
    <t>33 hh</t>
  </si>
  <si>
    <t>1 Apr 1897</t>
  </si>
  <si>
    <t>Ada Rebekah</t>
  </si>
  <si>
    <t>33 ii</t>
  </si>
  <si>
    <t>22 Mar 1897</t>
  </si>
  <si>
    <t>George Solomon</t>
  </si>
  <si>
    <t>33 jj</t>
  </si>
  <si>
    <t>7 Sep 1888</t>
  </si>
  <si>
    <t>Clow</t>
  </si>
  <si>
    <t>33 uu</t>
  </si>
  <si>
    <t>26 Jun 1895</t>
  </si>
  <si>
    <t>1851</t>
  </si>
  <si>
    <t>28 Dec 1876</t>
  </si>
  <si>
    <t>25</t>
  </si>
  <si>
    <t>7 Apr 1910</t>
  </si>
  <si>
    <t>1 Jun 1894</t>
  </si>
  <si>
    <t>Bott</t>
  </si>
  <si>
    <t>Sally</t>
  </si>
  <si>
    <t>6 Apr 1905</t>
  </si>
  <si>
    <t>Coxell</t>
  </si>
  <si>
    <t>16 Jan 1859</t>
  </si>
  <si>
    <t>16 May 1905</t>
  </si>
  <si>
    <t>17 Jan 1907</t>
  </si>
  <si>
    <t>Sarah Susannah</t>
  </si>
  <si>
    <t>21 Jun 1866</t>
  </si>
  <si>
    <t>Lowe</t>
  </si>
  <si>
    <t>34 cc</t>
  </si>
  <si>
    <t>18 Jan 1894</t>
  </si>
  <si>
    <t>Chatterton</t>
  </si>
  <si>
    <t>34 ee</t>
  </si>
  <si>
    <t>6 Sep 1892</t>
  </si>
  <si>
    <t>Bilsby</t>
  </si>
  <si>
    <t>Ethel Sinclair</t>
  </si>
  <si>
    <t>34 hh</t>
  </si>
  <si>
    <t>12 Mar 1885</t>
  </si>
  <si>
    <t>34 kk</t>
  </si>
  <si>
    <t>14 Apr 1909</t>
  </si>
  <si>
    <t>Bulley</t>
  </si>
  <si>
    <t>34 ll</t>
  </si>
  <si>
    <t>25 Feb 1882</t>
  </si>
  <si>
    <t>Birch</t>
  </si>
  <si>
    <t>Horace Clayton</t>
  </si>
  <si>
    <t>34 mm</t>
  </si>
  <si>
    <t>13 Jan 1886</t>
  </si>
  <si>
    <t>Archibald Alexander</t>
  </si>
  <si>
    <t>34 oo</t>
  </si>
  <si>
    <t>29 Jan 1865</t>
  </si>
  <si>
    <t>34 pp</t>
  </si>
  <si>
    <t>18 Oct 1912</t>
  </si>
  <si>
    <t>34 qq</t>
  </si>
  <si>
    <t>Edmund</t>
  </si>
  <si>
    <t>34 ss</t>
  </si>
  <si>
    <t>28 Apr 1866</t>
  </si>
  <si>
    <t>Baker</t>
  </si>
  <si>
    <t>Edward G</t>
  </si>
  <si>
    <t>34 tt</t>
  </si>
  <si>
    <t>9 Feb 1888</t>
  </si>
  <si>
    <t>34 uu</t>
  </si>
  <si>
    <t>2 Jan 1923</t>
  </si>
  <si>
    <t>Hack</t>
  </si>
  <si>
    <t>Tom R</t>
  </si>
  <si>
    <t>34 vv</t>
  </si>
  <si>
    <t>30 Sep 1880</t>
  </si>
  <si>
    <t>20 Nov 1907</t>
  </si>
  <si>
    <t>11 May 1868</t>
  </si>
  <si>
    <t>14 Sep 1897</t>
  </si>
  <si>
    <t>Shaw</t>
  </si>
  <si>
    <t>8 May 1889</t>
  </si>
  <si>
    <t>35 aa</t>
  </si>
  <si>
    <t>16 Mar 1894</t>
  </si>
  <si>
    <t>Eliza Jane</t>
  </si>
  <si>
    <t>35 cc</t>
  </si>
  <si>
    <t>29 June 1890</t>
  </si>
  <si>
    <t>Michael</t>
  </si>
  <si>
    <t>35 ff</t>
  </si>
  <si>
    <t>Tilson</t>
  </si>
  <si>
    <t>William Silvester</t>
  </si>
  <si>
    <t>35 hh</t>
  </si>
  <si>
    <t>1852</t>
  </si>
  <si>
    <t>25 Oct 1918</t>
  </si>
  <si>
    <t>Tom</t>
  </si>
  <si>
    <t>35 nn</t>
  </si>
  <si>
    <t>15 Apr  1876</t>
  </si>
  <si>
    <t>35 qq</t>
  </si>
  <si>
    <t>2 Nov 1872</t>
  </si>
  <si>
    <t>10 Jul 1878</t>
  </si>
  <si>
    <t>36 AA</t>
  </si>
  <si>
    <t>Stranger</t>
  </si>
  <si>
    <t>36 ee</t>
  </si>
  <si>
    <t>Vine</t>
  </si>
  <si>
    <t>36 ff</t>
  </si>
  <si>
    <t>11 Apr 1894</t>
  </si>
  <si>
    <t>36 gg</t>
  </si>
  <si>
    <t>11 Sep 1865</t>
  </si>
  <si>
    <t>Secker</t>
  </si>
  <si>
    <t>Mary Powell</t>
  </si>
  <si>
    <t>36 ii</t>
  </si>
  <si>
    <t>7 Apr 1909</t>
  </si>
  <si>
    <t>Willson</t>
  </si>
  <si>
    <t>36 kk</t>
  </si>
  <si>
    <t>29 Mar 1879</t>
  </si>
  <si>
    <t>36 MM</t>
  </si>
  <si>
    <t>10 Mar 1878</t>
  </si>
  <si>
    <t>36 nn</t>
  </si>
  <si>
    <t>2 Aug 1865</t>
  </si>
  <si>
    <t>36 oo</t>
  </si>
  <si>
    <t>Hawthorn</t>
  </si>
  <si>
    <t>36 pp</t>
  </si>
  <si>
    <t>Clifton</t>
  </si>
  <si>
    <t>David John George</t>
  </si>
  <si>
    <t>36 qq</t>
  </si>
  <si>
    <t>3 Jan 1863</t>
  </si>
  <si>
    <t>Seckie</t>
  </si>
  <si>
    <t>Mary Maria</t>
  </si>
  <si>
    <t>36  ss</t>
  </si>
  <si>
    <t>10 Oct 1865</t>
  </si>
  <si>
    <t>Frederick Edward</t>
  </si>
  <si>
    <t>36 uu</t>
  </si>
  <si>
    <t>23 Dec 1855</t>
  </si>
  <si>
    <t>Beech</t>
  </si>
  <si>
    <t>36 vv</t>
  </si>
  <si>
    <t>16 Sep 1855</t>
  </si>
  <si>
    <t>Keen</t>
  </si>
  <si>
    <t>24 Aug 1859</t>
  </si>
  <si>
    <t>36 mm</t>
  </si>
  <si>
    <t>2 Mar 1918</t>
  </si>
  <si>
    <t>Hunter</t>
  </si>
  <si>
    <t>5 Jun 1867</t>
  </si>
  <si>
    <t>Major</t>
  </si>
  <si>
    <t>4 Sep 1861</t>
  </si>
  <si>
    <t>Sarah Alice</t>
  </si>
  <si>
    <t>27 Apr 1863</t>
  </si>
  <si>
    <t>3 Oct 1859</t>
  </si>
  <si>
    <t>36 ss</t>
  </si>
  <si>
    <t>25 Sep 1858</t>
  </si>
  <si>
    <t>Sharp</t>
  </si>
  <si>
    <t>31 Aug1909</t>
  </si>
  <si>
    <t>20 May 1866</t>
  </si>
  <si>
    <t>George F</t>
  </si>
  <si>
    <t>37 ee</t>
  </si>
  <si>
    <t>25 Jul 1896</t>
  </si>
  <si>
    <t>37 gg</t>
  </si>
  <si>
    <t>13 Jun 1910</t>
  </si>
  <si>
    <t>37 hh</t>
  </si>
  <si>
    <t>24 Oct 1912</t>
  </si>
  <si>
    <t>37 ii</t>
  </si>
  <si>
    <t>26 Apr 1904</t>
  </si>
  <si>
    <t>Eastell</t>
  </si>
  <si>
    <t>37 jj</t>
  </si>
  <si>
    <t>2 Nov 1878</t>
  </si>
  <si>
    <t>Ada Caroline</t>
  </si>
  <si>
    <t>37 mm</t>
  </si>
  <si>
    <t>28 Dec 1873</t>
  </si>
  <si>
    <t>37 nn</t>
  </si>
  <si>
    <t>21 Sep 1899</t>
  </si>
  <si>
    <t>Gladys Ethel</t>
  </si>
  <si>
    <t>37 tt</t>
  </si>
  <si>
    <t>2 Sep 1895</t>
  </si>
  <si>
    <t>37 vv</t>
  </si>
  <si>
    <t>9 May 1861</t>
  </si>
  <si>
    <t>Burt</t>
  </si>
  <si>
    <t>Mary Smith</t>
  </si>
  <si>
    <t>1 Jul 1905</t>
  </si>
  <si>
    <t>Garratt</t>
  </si>
  <si>
    <t>22 Jun 1898</t>
  </si>
  <si>
    <t>Adcock</t>
  </si>
  <si>
    <t>7 Dec 1882</t>
  </si>
  <si>
    <t>38 aa</t>
  </si>
  <si>
    <t>22 Feb 1897</t>
  </si>
  <si>
    <t>38 bb</t>
  </si>
  <si>
    <t>4 Sep 1891</t>
  </si>
  <si>
    <t>38 cc</t>
  </si>
  <si>
    <t>30 Jul 1906</t>
  </si>
  <si>
    <t>Pycock</t>
  </si>
  <si>
    <t>38 dd</t>
  </si>
  <si>
    <t>11 Aug 1906</t>
  </si>
  <si>
    <t>38 ee</t>
  </si>
  <si>
    <t>25 Aug 1908</t>
  </si>
  <si>
    <t>Millie</t>
  </si>
  <si>
    <t>38 ff</t>
  </si>
  <si>
    <t>19 May 1910</t>
  </si>
  <si>
    <t>38 ii</t>
  </si>
  <si>
    <t>1837</t>
  </si>
  <si>
    <t>21 Jun 1918</t>
  </si>
  <si>
    <t>Ruth</t>
  </si>
  <si>
    <t>38 nn</t>
  </si>
  <si>
    <t>21 Apr 1904</t>
  </si>
  <si>
    <t>Ivy Kathleen</t>
  </si>
  <si>
    <t>38 oo</t>
  </si>
  <si>
    <t>22 Apr 1872</t>
  </si>
  <si>
    <t>38 pp</t>
  </si>
  <si>
    <t>1 Feb 1872</t>
  </si>
  <si>
    <t>38 qq</t>
  </si>
  <si>
    <t>21 Jul 1875</t>
  </si>
  <si>
    <t>Charles Childerstone</t>
  </si>
  <si>
    <t>38 ss</t>
  </si>
  <si>
    <t>26 Oct 1872</t>
  </si>
  <si>
    <t>38 tt</t>
  </si>
  <si>
    <t>28 Jan 1891</t>
  </si>
  <si>
    <t>38 W</t>
  </si>
  <si>
    <t>8 Apr 1929</t>
  </si>
  <si>
    <t>4 Aug 1870</t>
  </si>
  <si>
    <t>7 Mar 1895</t>
  </si>
  <si>
    <t>Edith</t>
  </si>
  <si>
    <t>16 Feb 1927</t>
  </si>
  <si>
    <t>Pretty</t>
  </si>
  <si>
    <t>2 May 1898</t>
  </si>
  <si>
    <t>Douglas</t>
  </si>
  <si>
    <t>Janet B</t>
  </si>
  <si>
    <t>13 Feb 1901</t>
  </si>
  <si>
    <t>39 bb</t>
  </si>
  <si>
    <t>12 Dec 1887</t>
  </si>
  <si>
    <t>39 dd</t>
  </si>
  <si>
    <t>Price</t>
  </si>
  <si>
    <t>39 ff</t>
  </si>
  <si>
    <t>17 Apr  1906</t>
  </si>
  <si>
    <t>39 gg</t>
  </si>
  <si>
    <t>39 hh</t>
  </si>
  <si>
    <t>26 Feb 1891</t>
  </si>
  <si>
    <t>39 jj</t>
  </si>
  <si>
    <t>4 Dec 1889</t>
  </si>
  <si>
    <t>39 mm</t>
  </si>
  <si>
    <t>3 Dec 1893</t>
  </si>
  <si>
    <t>Parrish</t>
  </si>
  <si>
    <t>Anne</t>
  </si>
  <si>
    <t>39 nn</t>
  </si>
  <si>
    <t>5 Apr 1886</t>
  </si>
  <si>
    <t>39 pp</t>
  </si>
  <si>
    <t>26 Feb 1896</t>
  </si>
  <si>
    <t>39 qq</t>
  </si>
  <si>
    <t>Millicent</t>
  </si>
  <si>
    <t>39 ss</t>
  </si>
  <si>
    <t>6 Oct 1868</t>
  </si>
  <si>
    <t>Brewer</t>
  </si>
  <si>
    <t>39 tt</t>
  </si>
  <si>
    <t>20 Oct 1919</t>
  </si>
  <si>
    <t>Littler</t>
  </si>
  <si>
    <t>39 uu</t>
  </si>
  <si>
    <t>39 vv</t>
  </si>
  <si>
    <t>21 Sep 1873</t>
  </si>
  <si>
    <t>9 Jul 1897</t>
  </si>
  <si>
    <t>James Watkins</t>
  </si>
  <si>
    <t>20 Nov 1914</t>
  </si>
  <si>
    <t>Ashwell</t>
  </si>
  <si>
    <t>40 aa</t>
  </si>
  <si>
    <t>9 Dec 1885</t>
  </si>
  <si>
    <t>40 dd</t>
  </si>
  <si>
    <t>20 Jan 1908</t>
  </si>
  <si>
    <t>Jefferies</t>
  </si>
  <si>
    <t>40 ff</t>
  </si>
  <si>
    <t>2 Jun 1892</t>
  </si>
  <si>
    <t>40 hh</t>
  </si>
  <si>
    <t>30 Mar 1890</t>
  </si>
  <si>
    <t>40 ii</t>
  </si>
  <si>
    <t>Coates</t>
  </si>
  <si>
    <t>40 jj</t>
  </si>
  <si>
    <t>24 Oct 1889</t>
  </si>
  <si>
    <t>George Watson</t>
  </si>
  <si>
    <t>40 ll</t>
  </si>
  <si>
    <t>10 Jul 1870</t>
  </si>
  <si>
    <t>Brightman</t>
  </si>
  <si>
    <t>40 mm</t>
  </si>
  <si>
    <t>12 Oct 1873</t>
  </si>
  <si>
    <t>40 nn</t>
  </si>
  <si>
    <t>2 Jan 1872</t>
  </si>
  <si>
    <t>John James</t>
  </si>
  <si>
    <t>40 pp</t>
  </si>
  <si>
    <t>13 Aug 1861</t>
  </si>
  <si>
    <t>Anderson</t>
  </si>
  <si>
    <t>Peter</t>
  </si>
  <si>
    <t>40 qq</t>
  </si>
  <si>
    <t>13 Feb 1859</t>
  </si>
  <si>
    <t>40 ss</t>
  </si>
  <si>
    <t>2 May 1859</t>
  </si>
  <si>
    <t>40 tt</t>
  </si>
  <si>
    <t>13 Feb 1915</t>
  </si>
  <si>
    <t>Edith A</t>
  </si>
  <si>
    <t>40 uu</t>
  </si>
  <si>
    <t>20 Feb 1861</t>
  </si>
  <si>
    <t>Percival</t>
  </si>
  <si>
    <t>Clara Ellen</t>
  </si>
  <si>
    <t>40 vv</t>
  </si>
  <si>
    <t>28 Aug 1857</t>
  </si>
  <si>
    <t>Easter</t>
  </si>
  <si>
    <t>Plumpton</t>
  </si>
  <si>
    <t xml:space="preserve">Emily Jane </t>
  </si>
  <si>
    <t>20 Aug 1859</t>
  </si>
  <si>
    <t>25 Oct 1888</t>
  </si>
  <si>
    <t>41 aa</t>
  </si>
  <si>
    <t>1860</t>
  </si>
  <si>
    <t>1 Jan 1913</t>
  </si>
  <si>
    <t>41 bb</t>
  </si>
  <si>
    <t>2 Oct 1891</t>
  </si>
  <si>
    <t>41 dd</t>
  </si>
  <si>
    <t>18 Oct 1895</t>
  </si>
  <si>
    <t>Massey</t>
  </si>
  <si>
    <t>Clement</t>
  </si>
  <si>
    <t>41 gg</t>
  </si>
  <si>
    <t>23 May 1876</t>
  </si>
  <si>
    <t>41 hh</t>
  </si>
  <si>
    <t>30 Jun 1895</t>
  </si>
  <si>
    <t>41 tt</t>
  </si>
  <si>
    <t>24 Jun 1867</t>
  </si>
  <si>
    <t>41 uu</t>
  </si>
  <si>
    <t>29 Aug 1865</t>
  </si>
  <si>
    <t>Edwin Percy</t>
  </si>
  <si>
    <t>16 Nov 1895</t>
  </si>
  <si>
    <t>Gilbert</t>
  </si>
  <si>
    <t>4 May 1895</t>
  </si>
  <si>
    <t>Ridlington</t>
  </si>
  <si>
    <t>Laxton</t>
  </si>
  <si>
    <t>12 Feb 1896</t>
  </si>
  <si>
    <t>42 aa</t>
  </si>
  <si>
    <t>2 May 1885</t>
  </si>
  <si>
    <t>42 bb</t>
  </si>
  <si>
    <t>24 Jan 1898</t>
  </si>
  <si>
    <t>42 dd</t>
  </si>
  <si>
    <t>3 Apr 1913</t>
  </si>
  <si>
    <t>Dorothy M</t>
  </si>
  <si>
    <t>42 ff</t>
  </si>
  <si>
    <t>16 Apr 1913</t>
  </si>
  <si>
    <t>42 gg</t>
  </si>
  <si>
    <t>24 May 1906</t>
  </si>
  <si>
    <t>Clarice Gwendolen</t>
  </si>
  <si>
    <t>42 kk</t>
  </si>
  <si>
    <t>11 Jun 1920</t>
  </si>
  <si>
    <t>42 pp</t>
  </si>
  <si>
    <t>42 uu</t>
  </si>
  <si>
    <t>Shepperson</t>
  </si>
  <si>
    <t>Amy</t>
  </si>
  <si>
    <t>17 Apr 1916</t>
  </si>
  <si>
    <t>Marshall</t>
  </si>
  <si>
    <t>23 Nov 1914</t>
  </si>
  <si>
    <t>1920</t>
  </si>
  <si>
    <t>Hayhoe</t>
  </si>
  <si>
    <t>29 May 1879</t>
  </si>
  <si>
    <t>7 May 1898</t>
  </si>
  <si>
    <t>William Fisher</t>
  </si>
  <si>
    <t>5 Nov 1905</t>
  </si>
  <si>
    <t>Elizabeth Hannah</t>
  </si>
  <si>
    <t>43 dd</t>
  </si>
  <si>
    <t>27 Feb 1905</t>
  </si>
  <si>
    <t>Albert Henry</t>
  </si>
  <si>
    <t>43 ee</t>
  </si>
  <si>
    <t>29 Dec 1902</t>
  </si>
  <si>
    <t>43 gg</t>
  </si>
  <si>
    <t>24 Aug 1895</t>
  </si>
  <si>
    <t>Hargrave</t>
  </si>
  <si>
    <t>43 ii</t>
  </si>
  <si>
    <t>13 Apr 1925</t>
  </si>
  <si>
    <t>Horry</t>
  </si>
  <si>
    <t>Florence A</t>
  </si>
  <si>
    <t>43 kk</t>
  </si>
  <si>
    <t>11 Dec 1905</t>
  </si>
  <si>
    <t>Rosser</t>
  </si>
  <si>
    <t>Alfred Hoskins</t>
  </si>
  <si>
    <t>43 ll</t>
  </si>
  <si>
    <t>5 May 1918</t>
  </si>
  <si>
    <t>43 mm</t>
  </si>
  <si>
    <t>14 Sep 1888</t>
  </si>
  <si>
    <t>43 oo</t>
  </si>
  <si>
    <t>31 Mar 1879</t>
  </si>
  <si>
    <t>Baldwick</t>
  </si>
  <si>
    <t>Isaac</t>
  </si>
  <si>
    <t>43 pp</t>
  </si>
  <si>
    <t>17 Jul 1913</t>
  </si>
  <si>
    <t>Stagles</t>
  </si>
  <si>
    <t>43 qq</t>
  </si>
  <si>
    <t>Tom Henry</t>
  </si>
  <si>
    <t>43 ss</t>
  </si>
  <si>
    <t>8 Aug 1894</t>
  </si>
  <si>
    <t>43 tt</t>
  </si>
  <si>
    <t>2 Nov 1871</t>
  </si>
  <si>
    <t>Ludlam</t>
  </si>
  <si>
    <t>43 uu</t>
  </si>
  <si>
    <t>24 Feb 1890</t>
  </si>
  <si>
    <t>43 vv</t>
  </si>
  <si>
    <t>2 Apr 1894</t>
  </si>
  <si>
    <t>Alice Parkinson</t>
  </si>
  <si>
    <t>23 Dec 1916</t>
  </si>
  <si>
    <t>43 KK</t>
  </si>
  <si>
    <t>6 Jul 1891</t>
  </si>
  <si>
    <t>Upton</t>
  </si>
  <si>
    <t>1 Jun 1888</t>
  </si>
  <si>
    <t>Fulcher</t>
  </si>
  <si>
    <t>Betsy Ann</t>
  </si>
  <si>
    <t>8 Feb 1913</t>
  </si>
  <si>
    <t>Maugham</t>
  </si>
  <si>
    <t>Elizabeth K</t>
  </si>
  <si>
    <t>12 Jan 1888</t>
  </si>
  <si>
    <t>29 Apr 1911</t>
  </si>
  <si>
    <t>John T M</t>
  </si>
  <si>
    <t>28 Dec 1898</t>
  </si>
  <si>
    <t>Riddington</t>
  </si>
  <si>
    <t>44 aa</t>
  </si>
  <si>
    <t>28 Apr 1894</t>
  </si>
  <si>
    <t>William Fisher L</t>
  </si>
  <si>
    <t>44 dd</t>
  </si>
  <si>
    <t>7 Feb 1896</t>
  </si>
  <si>
    <t>Rose Ellen</t>
  </si>
  <si>
    <t>44 ee</t>
  </si>
  <si>
    <t>29 Feb 1896</t>
  </si>
  <si>
    <t>Chappell</t>
  </si>
  <si>
    <t>Ernest</t>
  </si>
  <si>
    <t>44 ff</t>
  </si>
  <si>
    <t>21 Apr 1898</t>
  </si>
  <si>
    <t>44 ii</t>
  </si>
  <si>
    <t>2 Nov 1874</t>
  </si>
  <si>
    <t>44 jj</t>
  </si>
  <si>
    <t>4 Mar 1897</t>
  </si>
  <si>
    <t>Pitts</t>
  </si>
  <si>
    <t>44 kk</t>
  </si>
  <si>
    <t>25 Mar 1902</t>
  </si>
  <si>
    <t>Elizabeth Betsy</t>
  </si>
  <si>
    <t>44 mm</t>
  </si>
  <si>
    <t>18 Nov 1897</t>
  </si>
  <si>
    <t>44 oo</t>
  </si>
  <si>
    <t>22 Mar 1923</t>
  </si>
  <si>
    <t>Shotbolt</t>
  </si>
  <si>
    <t>44 pp</t>
  </si>
  <si>
    <t>28 Nov  1876</t>
  </si>
  <si>
    <t>Grassam</t>
  </si>
  <si>
    <t>0</t>
  </si>
  <si>
    <t>44 ss</t>
  </si>
  <si>
    <t>4 Jun 1859</t>
  </si>
  <si>
    <t>Halliday</t>
  </si>
  <si>
    <t>Agnes</t>
  </si>
  <si>
    <t>44 tt</t>
  </si>
  <si>
    <t>1876</t>
  </si>
  <si>
    <t>Grassan</t>
  </si>
  <si>
    <t>44 uu</t>
  </si>
  <si>
    <t>4 Apr 1861</t>
  </si>
  <si>
    <t>44 vv</t>
  </si>
  <si>
    <t>11 Nov 1857</t>
  </si>
  <si>
    <t>Horn</t>
  </si>
  <si>
    <t>29 Mar 1909</t>
  </si>
  <si>
    <t>8 Dec 1860</t>
  </si>
  <si>
    <t>Pepper</t>
  </si>
  <si>
    <t>14 Jun 1901</t>
  </si>
  <si>
    <t>13 Mar 1870</t>
  </si>
  <si>
    <t>31 Mar 1886</t>
  </si>
  <si>
    <t>22 Jun 1876</t>
  </si>
  <si>
    <t>45 aa</t>
  </si>
  <si>
    <t>18 Feb 1888</t>
  </si>
  <si>
    <t>Fawn</t>
  </si>
  <si>
    <t>45 dd</t>
  </si>
  <si>
    <t>11 May 1899</t>
  </si>
  <si>
    <t>Peasgood</t>
  </si>
  <si>
    <t>45 ff</t>
  </si>
  <si>
    <t>17 Jan 1894</t>
  </si>
  <si>
    <t>Harding</t>
  </si>
  <si>
    <t>45 gg</t>
  </si>
  <si>
    <t>19 Apr 1899</t>
  </si>
  <si>
    <t>Measures</t>
  </si>
  <si>
    <t>Joseph Richard</t>
  </si>
  <si>
    <t>45 hh</t>
  </si>
  <si>
    <t>3 Apr 1923</t>
  </si>
  <si>
    <t>Farrow</t>
  </si>
  <si>
    <t>45 ii</t>
  </si>
  <si>
    <t>45 kk</t>
  </si>
  <si>
    <t>5 Jan 1885</t>
  </si>
  <si>
    <t>Dixon</t>
  </si>
  <si>
    <t>45 mm</t>
  </si>
  <si>
    <t>22 Feb 1890</t>
  </si>
  <si>
    <t>45 nn</t>
  </si>
  <si>
    <t>21 Sep 1882</t>
  </si>
  <si>
    <t>Cross</t>
  </si>
  <si>
    <t>Rose</t>
  </si>
  <si>
    <t>45 oo</t>
  </si>
  <si>
    <t>4 Feb 1891</t>
  </si>
  <si>
    <t>45 pp</t>
  </si>
  <si>
    <t>19 Feb 1870</t>
  </si>
  <si>
    <t>Mary Lizzie</t>
  </si>
  <si>
    <t>45 qq</t>
  </si>
  <si>
    <t>10 Aug 1861</t>
  </si>
  <si>
    <t>Branton</t>
  </si>
  <si>
    <t>18 Jun 1898</t>
  </si>
  <si>
    <t>Thomas Harrison</t>
  </si>
  <si>
    <t>46 aa</t>
  </si>
  <si>
    <t>20 Feb 1892</t>
  </si>
  <si>
    <t>46 cc</t>
  </si>
  <si>
    <t>Hemfrey</t>
  </si>
  <si>
    <t>46 hh</t>
  </si>
  <si>
    <t>28 Jun 1910</t>
  </si>
  <si>
    <t>Bully</t>
  </si>
  <si>
    <t>46 kk</t>
  </si>
  <si>
    <t>24 Apr 1867</t>
  </si>
  <si>
    <t>Hickinbottom</t>
  </si>
  <si>
    <t>46 ll</t>
  </si>
  <si>
    <t>21 Jul 1879</t>
  </si>
  <si>
    <t>Annie Bridget</t>
  </si>
  <si>
    <t>46 nn</t>
  </si>
  <si>
    <t>29 Nov 1888</t>
  </si>
  <si>
    <t>Falkinder</t>
  </si>
  <si>
    <t>John Bell</t>
  </si>
  <si>
    <t>46 oo</t>
  </si>
  <si>
    <t>9 Mar 1885</t>
  </si>
  <si>
    <t>Pickering</t>
  </si>
  <si>
    <t>46 pp</t>
  </si>
  <si>
    <t>10 Mar 1875</t>
  </si>
  <si>
    <t>46 qq</t>
  </si>
  <si>
    <t>24 Oct 1855</t>
  </si>
  <si>
    <t>Mildred</t>
  </si>
  <si>
    <t>46 ss</t>
  </si>
  <si>
    <t>11 Oct 1909</t>
  </si>
  <si>
    <t>Kitching</t>
  </si>
  <si>
    <t>46 tt</t>
  </si>
  <si>
    <t>26 Nov 1881</t>
  </si>
  <si>
    <t>46 uu</t>
  </si>
  <si>
    <t>24 Aug 1870</t>
  </si>
  <si>
    <t>46 vv</t>
  </si>
  <si>
    <t>9 Sep 1895</t>
  </si>
  <si>
    <t>1854</t>
  </si>
  <si>
    <t>11 Jan 1927</t>
  </si>
  <si>
    <t>8 Dec 1898</t>
  </si>
  <si>
    <t>Hall</t>
  </si>
  <si>
    <t>Percy Fred</t>
  </si>
  <si>
    <t>14 Apr  1906</t>
  </si>
  <si>
    <t>21 Mar 1866</t>
  </si>
  <si>
    <t>21 May 1894</t>
  </si>
  <si>
    <t>Sacker</t>
  </si>
  <si>
    <t>7 Sep 1892</t>
  </si>
  <si>
    <t>Herring</t>
  </si>
  <si>
    <t>47 ee</t>
  </si>
  <si>
    <t>11 Jan 1880</t>
  </si>
  <si>
    <t>Hutson</t>
  </si>
  <si>
    <t>Joseph Allen</t>
  </si>
  <si>
    <t>47 ff</t>
  </si>
  <si>
    <t>11 Dec 1902</t>
  </si>
  <si>
    <t>Arnold</t>
  </si>
  <si>
    <t>47 ii</t>
  </si>
  <si>
    <t>22 Oct 1881</t>
  </si>
  <si>
    <t>47 oo</t>
  </si>
  <si>
    <t>20 Jul 1864</t>
  </si>
  <si>
    <t>Boyall</t>
  </si>
  <si>
    <t>Leonard</t>
  </si>
  <si>
    <t>47 qq</t>
  </si>
  <si>
    <t>6 Jan 1855</t>
  </si>
  <si>
    <t>47 ss</t>
  </si>
  <si>
    <t>10 May 1865</t>
  </si>
  <si>
    <t>47 uu</t>
  </si>
  <si>
    <t>John Richard</t>
  </si>
  <si>
    <t>47 vv</t>
  </si>
  <si>
    <t>9 Apr 1913</t>
  </si>
  <si>
    <t>Betsy</t>
  </si>
  <si>
    <t>47 ww</t>
  </si>
  <si>
    <t>5 Feb 1925</t>
  </si>
  <si>
    <t>3 Oct 1863</t>
  </si>
  <si>
    <t>16 Dec 1893</t>
  </si>
  <si>
    <t>14 Feb 1882</t>
  </si>
  <si>
    <t>48 aa</t>
  </si>
  <si>
    <t>2 Feb 1894</t>
  </si>
  <si>
    <t>Hilda</t>
  </si>
  <si>
    <t>48 cc</t>
  </si>
  <si>
    <t>21 Feb 1895</t>
  </si>
  <si>
    <t>48 dd</t>
  </si>
  <si>
    <t>Cloughton</t>
  </si>
  <si>
    <t>48 ff</t>
  </si>
  <si>
    <t>14 Aug 1894</t>
  </si>
  <si>
    <t>48 hh</t>
  </si>
  <si>
    <t>31 Dec 1897</t>
  </si>
  <si>
    <t>48 ii</t>
  </si>
  <si>
    <t>26 May 1897</t>
  </si>
  <si>
    <t>Hotchkin</t>
  </si>
  <si>
    <t>Mark</t>
  </si>
  <si>
    <t>48 kk</t>
  </si>
  <si>
    <t>13 Sep 1896</t>
  </si>
  <si>
    <t>Coles</t>
  </si>
  <si>
    <t>48 nn</t>
  </si>
  <si>
    <t>20 Jan 1910</t>
  </si>
  <si>
    <t>Ashman</t>
  </si>
  <si>
    <t>Eliza Wells</t>
  </si>
  <si>
    <t>48 oo</t>
  </si>
  <si>
    <t>3 Mar 1897</t>
  </si>
  <si>
    <t>Longford</t>
  </si>
  <si>
    <t>48 pp</t>
  </si>
  <si>
    <t>7 May 1897</t>
  </si>
  <si>
    <t>Hutchinson</t>
  </si>
  <si>
    <t>48 qq</t>
  </si>
  <si>
    <t>10 Nov 1896</t>
  </si>
  <si>
    <t xml:space="preserve">Mercy </t>
  </si>
  <si>
    <t>48 ss</t>
  </si>
  <si>
    <t>Arthur Frederick B</t>
  </si>
  <si>
    <t>48 tt</t>
  </si>
  <si>
    <t>25 Nov 1901</t>
  </si>
  <si>
    <t>Bawtree</t>
  </si>
  <si>
    <t>Anna</t>
  </si>
  <si>
    <t>48 uu</t>
  </si>
  <si>
    <t>6 Dec 1904</t>
  </si>
  <si>
    <t>Barnard</t>
  </si>
  <si>
    <t>48 vv</t>
  </si>
  <si>
    <t>1840</t>
  </si>
  <si>
    <t>12 Dec 1917</t>
  </si>
  <si>
    <t>31 May 1899</t>
  </si>
  <si>
    <t>Clarence Victor</t>
  </si>
  <si>
    <t>21 Mar 1895</t>
  </si>
  <si>
    <t>Stedmans</t>
  </si>
  <si>
    <t>17 Mar 1897</t>
  </si>
  <si>
    <t>Marquand</t>
  </si>
  <si>
    <t>Florence Amelia</t>
  </si>
  <si>
    <t>29 May 1918</t>
  </si>
  <si>
    <t>Fletcher</t>
  </si>
  <si>
    <t>18 Jul 1898</t>
  </si>
  <si>
    <t>Wingroves</t>
  </si>
  <si>
    <t>49 aa</t>
  </si>
  <si>
    <t>23 Dec 1922</t>
  </si>
  <si>
    <t>Stimson</t>
  </si>
  <si>
    <t>49 bb</t>
  </si>
  <si>
    <t>16 Feb 1904</t>
  </si>
  <si>
    <t>Benjamin French</t>
  </si>
  <si>
    <t>49 ee</t>
  </si>
  <si>
    <t>23 Jul 1896</t>
  </si>
  <si>
    <t>49 ff</t>
  </si>
  <si>
    <t>3 Aug 1895</t>
  </si>
  <si>
    <t>49 gg</t>
  </si>
  <si>
    <t>Hoyles</t>
  </si>
  <si>
    <t>49 hh</t>
  </si>
  <si>
    <t>30 Mar  1899</t>
  </si>
  <si>
    <t>49 ii</t>
  </si>
  <si>
    <t>6 Jan 1915</t>
  </si>
  <si>
    <t>49 kk</t>
  </si>
  <si>
    <t>13 Oct 1910</t>
  </si>
  <si>
    <t>Swift</t>
  </si>
  <si>
    <t>Dean</t>
  </si>
  <si>
    <t>49 ll</t>
  </si>
  <si>
    <t>5 Jan 1909</t>
  </si>
  <si>
    <t>Emmanuel</t>
  </si>
  <si>
    <t>49 mm</t>
  </si>
  <si>
    <t>16 Mar 1886</t>
  </si>
  <si>
    <t>Barr</t>
  </si>
  <si>
    <t>49 nn</t>
  </si>
  <si>
    <t>4 Oct 1912</t>
  </si>
  <si>
    <t>Thomas H</t>
  </si>
  <si>
    <t>49 pp</t>
  </si>
  <si>
    <t>16 Dec 1913</t>
  </si>
  <si>
    <t>Love</t>
  </si>
  <si>
    <t>Emma M</t>
  </si>
  <si>
    <t>49 qq</t>
  </si>
  <si>
    <t>1888</t>
  </si>
  <si>
    <t>12 Feb 1919</t>
  </si>
  <si>
    <t>49 ss</t>
  </si>
  <si>
    <t>49 tt</t>
  </si>
  <si>
    <t>Tointon</t>
  </si>
  <si>
    <t>49 WW</t>
  </si>
  <si>
    <t>9 Jan 1929</t>
  </si>
  <si>
    <t>Dring</t>
  </si>
  <si>
    <t>Smith B</t>
  </si>
  <si>
    <t>18 Mar  1899</t>
  </si>
  <si>
    <t>23 Nov 1922</t>
  </si>
  <si>
    <t>Sarah E</t>
  </si>
  <si>
    <t>50 bb</t>
  </si>
  <si>
    <t>2 Jan 1899</t>
  </si>
  <si>
    <t>Fairbanks</t>
  </si>
  <si>
    <t>Herbert William</t>
  </si>
  <si>
    <t>50 cc</t>
  </si>
  <si>
    <t>Stennett</t>
  </si>
  <si>
    <t>50 ff</t>
  </si>
  <si>
    <t>10 Apr 1905</t>
  </si>
  <si>
    <t>50 gg</t>
  </si>
  <si>
    <t>13 Apr 1911</t>
  </si>
  <si>
    <t>50 hh</t>
  </si>
  <si>
    <t>14 Nov 1906</t>
  </si>
  <si>
    <t>50 ll</t>
  </si>
  <si>
    <t>17 Dec 1904</t>
  </si>
  <si>
    <t>50 mm</t>
  </si>
  <si>
    <t>50 nn</t>
  </si>
  <si>
    <t>Healey</t>
  </si>
  <si>
    <t>50 pp</t>
  </si>
  <si>
    <t>50 ss</t>
  </si>
  <si>
    <t>10 Apr 1902</t>
  </si>
  <si>
    <t>Wishlade</t>
  </si>
  <si>
    <t>50 vv</t>
  </si>
  <si>
    <t>31 Jul 1923</t>
  </si>
  <si>
    <t>50 ww</t>
  </si>
  <si>
    <t>26 Feb 1924</t>
  </si>
  <si>
    <t>Anne E</t>
  </si>
  <si>
    <t>18 Mar 1904</t>
  </si>
  <si>
    <t>Harold Drew</t>
  </si>
  <si>
    <t>29 Aug 1921</t>
  </si>
  <si>
    <t>Chambers</t>
  </si>
  <si>
    <t>7 May 1864</t>
  </si>
  <si>
    <t>Beasley</t>
  </si>
  <si>
    <t>03 January 1901</t>
  </si>
  <si>
    <t>Doris</t>
  </si>
  <si>
    <t>29 Jan 1902</t>
  </si>
  <si>
    <t>51 aa</t>
  </si>
  <si>
    <t>8 Jun 1898</t>
  </si>
  <si>
    <t>51 bb</t>
  </si>
  <si>
    <t>1869</t>
  </si>
  <si>
    <t>22 Dec 1906</t>
  </si>
  <si>
    <t>Bassham</t>
  </si>
  <si>
    <t>51 cc</t>
  </si>
  <si>
    <t>5 Sep 1910</t>
  </si>
  <si>
    <t>51 dd</t>
  </si>
  <si>
    <t>31 Jul 1904</t>
  </si>
  <si>
    <t>51 ff</t>
  </si>
  <si>
    <t>9 February 1901</t>
  </si>
  <si>
    <t>Hilda May</t>
  </si>
  <si>
    <t>51 gg</t>
  </si>
  <si>
    <t>51 hh</t>
  </si>
  <si>
    <t>10 Aug 1908</t>
  </si>
  <si>
    <t>51 ll</t>
  </si>
  <si>
    <t>25 Nov 1914</t>
  </si>
  <si>
    <t>Nichols</t>
  </si>
  <si>
    <t>Arthur William</t>
  </si>
  <si>
    <t>51 nn</t>
  </si>
  <si>
    <t>12 Feb 1917</t>
  </si>
  <si>
    <t>Newton</t>
  </si>
  <si>
    <t>51 oo</t>
  </si>
  <si>
    <t>4 Sep 1906</t>
  </si>
  <si>
    <t>John Liney</t>
  </si>
  <si>
    <t>51 pp</t>
  </si>
  <si>
    <t>16 Mar 1901</t>
  </si>
  <si>
    <t>Woodham</t>
  </si>
  <si>
    <t>Caroline</t>
  </si>
  <si>
    <t>51 qq</t>
  </si>
  <si>
    <t>19 Mar 1927</t>
  </si>
  <si>
    <t>Shipman</t>
  </si>
  <si>
    <t>Michael Tory</t>
  </si>
  <si>
    <t>51 ss</t>
  </si>
  <si>
    <t>Pearson</t>
  </si>
  <si>
    <t>51 tt</t>
  </si>
  <si>
    <t>12 May 1905</t>
  </si>
  <si>
    <t>Francis Harry</t>
  </si>
  <si>
    <t>51 uu</t>
  </si>
  <si>
    <t>14 Dec 1922</t>
  </si>
  <si>
    <t>George H</t>
  </si>
  <si>
    <t>4 Jan 1902</t>
  </si>
  <si>
    <t>52 aa</t>
  </si>
  <si>
    <t>13 Mar  1899</t>
  </si>
  <si>
    <t>52 cc</t>
  </si>
  <si>
    <t>27 Feb 1913</t>
  </si>
  <si>
    <t>Haw</t>
  </si>
  <si>
    <t>Phyllis</t>
  </si>
  <si>
    <t>52 ee</t>
  </si>
  <si>
    <t>6 Jan 1921</t>
  </si>
  <si>
    <t>Mashford</t>
  </si>
  <si>
    <t>52 ff</t>
  </si>
  <si>
    <t>1 May 1916</t>
  </si>
  <si>
    <t>Walmsley</t>
  </si>
  <si>
    <t>Elizabeth H</t>
  </si>
  <si>
    <t>52 gg</t>
  </si>
  <si>
    <t>7 Dec 1899</t>
  </si>
  <si>
    <t>Osmond</t>
  </si>
  <si>
    <t>Doris Marjorie</t>
  </si>
  <si>
    <t>52 hh</t>
  </si>
  <si>
    <t>22 Sep 1906</t>
  </si>
  <si>
    <t>Amelia Maud</t>
  </si>
  <si>
    <t>52 ll</t>
  </si>
  <si>
    <t>03 Jan 1901</t>
  </si>
  <si>
    <t>Bromley</t>
  </si>
  <si>
    <t>52 nn</t>
  </si>
  <si>
    <t>52 oo</t>
  </si>
  <si>
    <t>3 Jul 1899</t>
  </si>
  <si>
    <t>Amelia Rebecca</t>
  </si>
  <si>
    <t>52 pp</t>
  </si>
  <si>
    <t>24 May 1899</t>
  </si>
  <si>
    <t>52 qq</t>
  </si>
  <si>
    <t>7 Nov 1898</t>
  </si>
  <si>
    <t>Atkinson</t>
  </si>
  <si>
    <t>52 ss</t>
  </si>
  <si>
    <t>2 Aug 1901</t>
  </si>
  <si>
    <t>Daniel William</t>
  </si>
  <si>
    <t>52 tt</t>
  </si>
  <si>
    <t>52 VV</t>
  </si>
  <si>
    <t>22 Mar 1927</t>
  </si>
  <si>
    <t>Albert H</t>
  </si>
  <si>
    <t>14 Jul 1895</t>
  </si>
  <si>
    <t>Gladys Mary</t>
  </si>
  <si>
    <t>6 Feb 1901</t>
  </si>
  <si>
    <t>Maddison</t>
  </si>
  <si>
    <t>Ekins</t>
  </si>
  <si>
    <t>28 Jun 1899</t>
  </si>
  <si>
    <t>26 Feb 1901</t>
  </si>
  <si>
    <t>Frost</t>
  </si>
  <si>
    <t>Maud</t>
  </si>
  <si>
    <t>6 Mar 1901</t>
  </si>
  <si>
    <t>Tomlinson</t>
  </si>
  <si>
    <t>53 aa</t>
  </si>
  <si>
    <t>16 Aug 1905</t>
  </si>
  <si>
    <t>Gilbert Frederick</t>
  </si>
  <si>
    <t>53 ff</t>
  </si>
  <si>
    <t>18 Aug1909</t>
  </si>
  <si>
    <t>53 gg</t>
  </si>
  <si>
    <t>2 Sep 1909</t>
  </si>
  <si>
    <t>Nightingale</t>
  </si>
  <si>
    <t>Ada Elizabeth</t>
  </si>
  <si>
    <t>53 hh</t>
  </si>
  <si>
    <t>1883</t>
  </si>
  <si>
    <t>31 Dec1915</t>
  </si>
  <si>
    <t>George Herbert</t>
  </si>
  <si>
    <t>53 kk</t>
  </si>
  <si>
    <t>20 Jan 1922</t>
  </si>
  <si>
    <t>Lizzie</t>
  </si>
  <si>
    <t>53 ll</t>
  </si>
  <si>
    <t>19 Dec 1907</t>
  </si>
  <si>
    <t>53 oo</t>
  </si>
  <si>
    <t>22 Sep 1910</t>
  </si>
  <si>
    <t>Dove</t>
  </si>
  <si>
    <t>53 SS</t>
  </si>
  <si>
    <t>7 Apr 1928</t>
  </si>
  <si>
    <t>53 tt</t>
  </si>
  <si>
    <t>2 May 1921</t>
  </si>
  <si>
    <t>Pateman</t>
  </si>
  <si>
    <t>Hannah R</t>
  </si>
  <si>
    <t>7 Jan 1908</t>
  </si>
  <si>
    <t>Rachel</t>
  </si>
  <si>
    <t>1885</t>
  </si>
  <si>
    <t>16 Mar 1921</t>
  </si>
  <si>
    <t>54 bb</t>
  </si>
  <si>
    <t>23 Jan 1907</t>
  </si>
  <si>
    <t>Blackburn</t>
  </si>
  <si>
    <t>Alice Dorothy</t>
  </si>
  <si>
    <t>54 cc</t>
  </si>
  <si>
    <t>28 Nov 1906</t>
  </si>
  <si>
    <t>Austin</t>
  </si>
  <si>
    <t>54 dd</t>
  </si>
  <si>
    <t>7 Apr 1897</t>
  </si>
  <si>
    <t>54 ee</t>
  </si>
  <si>
    <t>12 Aug 1919</t>
  </si>
  <si>
    <t>John T</t>
  </si>
  <si>
    <t>54 hh</t>
  </si>
  <si>
    <t>1818</t>
  </si>
  <si>
    <t>9 Dec 1914</t>
  </si>
  <si>
    <t>Collins</t>
  </si>
  <si>
    <t xml:space="preserve">Alice  </t>
  </si>
  <si>
    <t>54 kk</t>
  </si>
  <si>
    <t>1 Jul 1919</t>
  </si>
  <si>
    <t>Maria R</t>
  </si>
  <si>
    <t>54 ll</t>
  </si>
  <si>
    <t>2 Jun 1913</t>
  </si>
  <si>
    <t>Titus</t>
  </si>
  <si>
    <t>54 nn</t>
  </si>
  <si>
    <t>14 Sep 1916</t>
  </si>
  <si>
    <t>Exton</t>
  </si>
  <si>
    <t>54 oo</t>
  </si>
  <si>
    <t>22 Aug 1921</t>
  </si>
  <si>
    <t>54 PP</t>
  </si>
  <si>
    <t>10 Dec 1927</t>
  </si>
  <si>
    <t>Cox</t>
  </si>
  <si>
    <t>Ellen</t>
  </si>
  <si>
    <t>54 qq</t>
  </si>
  <si>
    <t>54 ss</t>
  </si>
  <si>
    <t>22 Feb1908</t>
  </si>
  <si>
    <t>54 tt</t>
  </si>
  <si>
    <t>3 Aug 1921</t>
  </si>
  <si>
    <t>Adelaide</t>
  </si>
  <si>
    <t>1 Feb 1922</t>
  </si>
  <si>
    <t>Woodroff</t>
  </si>
  <si>
    <t>Annie L</t>
  </si>
  <si>
    <t>19 Mar 1908</t>
  </si>
  <si>
    <t>Stubley</t>
  </si>
  <si>
    <t>54 pp</t>
  </si>
  <si>
    <t>1 Feb 1905</t>
  </si>
  <si>
    <t>24 Jun 1913</t>
  </si>
  <si>
    <t>55 aa</t>
  </si>
  <si>
    <t>26 Apr 1924</t>
  </si>
  <si>
    <t>Holdsworth</t>
  </si>
  <si>
    <t>55 bb</t>
  </si>
  <si>
    <t>12 Sep 1908</t>
  </si>
  <si>
    <t>Goodyear</t>
  </si>
  <si>
    <t>55 dd</t>
  </si>
  <si>
    <t>9 Jul 1920</t>
  </si>
  <si>
    <t>Sargent</t>
  </si>
  <si>
    <t>Elizabeth A</t>
  </si>
  <si>
    <t>55 ff</t>
  </si>
  <si>
    <t>26 Mar 1913</t>
  </si>
  <si>
    <t>Peniston</t>
  </si>
  <si>
    <t>Samuel H</t>
  </si>
  <si>
    <t>55 gg</t>
  </si>
  <si>
    <t>21 Feb 1913</t>
  </si>
  <si>
    <t>55 ii</t>
  </si>
  <si>
    <t>1875</t>
  </si>
  <si>
    <t>16 Apr 1919</t>
  </si>
  <si>
    <t>Danzey</t>
  </si>
  <si>
    <t>55 kk</t>
  </si>
  <si>
    <t>13 Oct 1924</t>
  </si>
  <si>
    <t>Evelyn M D</t>
  </si>
  <si>
    <t>55 ll</t>
  </si>
  <si>
    <t>2 Nov 1912</t>
  </si>
  <si>
    <t>55 nn</t>
  </si>
  <si>
    <t>31 Mar 1920</t>
  </si>
  <si>
    <t>55 pp</t>
  </si>
  <si>
    <t>27 Apr 1923</t>
  </si>
  <si>
    <t>Edgar C</t>
  </si>
  <si>
    <t>55 qq</t>
  </si>
  <si>
    <t>1 Jan 1917</t>
  </si>
  <si>
    <t>Jennie</t>
  </si>
  <si>
    <t>55 ss</t>
  </si>
  <si>
    <t>5 Jul 1902</t>
  </si>
  <si>
    <t>55 tt</t>
  </si>
  <si>
    <t>22 Jan 1920</t>
  </si>
  <si>
    <t>55 uu</t>
  </si>
  <si>
    <t>18 Dec 1922</t>
  </si>
  <si>
    <t>14 Nov 1925</t>
  </si>
  <si>
    <t>1 Sep 1920</t>
  </si>
  <si>
    <t>56 aa</t>
  </si>
  <si>
    <t>10 Oct 1901</t>
  </si>
  <si>
    <t>56 bb</t>
  </si>
  <si>
    <t>26 Aug 1897</t>
  </si>
  <si>
    <t>Edwin Gilbert</t>
  </si>
  <si>
    <t>56 cc</t>
  </si>
  <si>
    <t>8 Oct 1897</t>
  </si>
  <si>
    <t>56 dd</t>
  </si>
  <si>
    <t>24 Jun 1902</t>
  </si>
  <si>
    <t>Attenborough</t>
  </si>
  <si>
    <t>56 ee</t>
  </si>
  <si>
    <t>4 May 1902</t>
  </si>
  <si>
    <t>Stow</t>
  </si>
  <si>
    <t>56 ff</t>
  </si>
  <si>
    <t>22 Feb 1904</t>
  </si>
  <si>
    <t>Cundy</t>
  </si>
  <si>
    <t>William Ashling</t>
  </si>
  <si>
    <t>56 gg</t>
  </si>
  <si>
    <t>27 Sep 1904</t>
  </si>
  <si>
    <t>56 hh</t>
  </si>
  <si>
    <t>3 Dec1910</t>
  </si>
  <si>
    <t>Emma J</t>
  </si>
  <si>
    <t>56 ii</t>
  </si>
  <si>
    <t>5 Mar 1913</t>
  </si>
  <si>
    <t>Tryphena</t>
  </si>
  <si>
    <t>56 kk</t>
  </si>
  <si>
    <t>11 Sep 1902</t>
  </si>
  <si>
    <t>Bland</t>
  </si>
  <si>
    <t>56 ll</t>
  </si>
  <si>
    <t>30 Nov 1901</t>
  </si>
  <si>
    <t>56 mm</t>
  </si>
  <si>
    <t>2 Oct 1901</t>
  </si>
  <si>
    <t>56 nn</t>
  </si>
  <si>
    <t>23 Jul 1901</t>
  </si>
  <si>
    <t>56 oo</t>
  </si>
  <si>
    <t>29 May 1901</t>
  </si>
  <si>
    <t>Brannan</t>
  </si>
  <si>
    <t>Elizabeth Ellen</t>
  </si>
  <si>
    <t>56 pp</t>
  </si>
  <si>
    <t>11 Apr 1901</t>
  </si>
  <si>
    <t>56 qq</t>
  </si>
  <si>
    <t>Addy</t>
  </si>
  <si>
    <t>William Walling</t>
  </si>
  <si>
    <t>56 ss</t>
  </si>
  <si>
    <t>10 Dec 1902</t>
  </si>
  <si>
    <t>56 uu</t>
  </si>
  <si>
    <t>3 Jan 1923</t>
  </si>
  <si>
    <t>27 Apr 1920</t>
  </si>
  <si>
    <t>Clifford W</t>
  </si>
  <si>
    <t>3 Dec 1901</t>
  </si>
  <si>
    <t>6 Aug 1902</t>
  </si>
  <si>
    <t>Turbett</t>
  </si>
  <si>
    <t>24 May 1905</t>
  </si>
  <si>
    <t>Feaver</t>
  </si>
  <si>
    <t>27 Dec 1902</t>
  </si>
  <si>
    <t>Tingle</t>
  </si>
  <si>
    <t>29 Aug 1910</t>
  </si>
  <si>
    <t>Thomas J</t>
  </si>
  <si>
    <t>Freir</t>
  </si>
  <si>
    <t>18 Jan 1882</t>
  </si>
  <si>
    <t>25 Aug 1902</t>
  </si>
  <si>
    <t>28 Mar 1904</t>
  </si>
  <si>
    <t>Wilford</t>
  </si>
  <si>
    <t>Olive</t>
  </si>
  <si>
    <t>Betsy A</t>
  </si>
  <si>
    <t>2 Dec 1920</t>
  </si>
  <si>
    <t>Bowser</t>
  </si>
  <si>
    <t>4 Dec 1918</t>
  </si>
  <si>
    <t>Foster</t>
  </si>
  <si>
    <t>1921</t>
  </si>
  <si>
    <t>60 cc</t>
  </si>
  <si>
    <t>4 Mar 1915</t>
  </si>
  <si>
    <t>Allmand</t>
  </si>
  <si>
    <t>60 dd</t>
  </si>
  <si>
    <t>20 Feb 1915</t>
  </si>
  <si>
    <t>60 ee</t>
  </si>
  <si>
    <t>George Ernest</t>
  </si>
  <si>
    <t>60 ff</t>
  </si>
  <si>
    <t>28 May 1904</t>
  </si>
  <si>
    <t>Edward John</t>
  </si>
  <si>
    <t>28 Nov 1904</t>
  </si>
  <si>
    <t>Hanes</t>
  </si>
  <si>
    <t>60 hh</t>
  </si>
  <si>
    <t>3 Oct 1904</t>
  </si>
  <si>
    <t>Sims</t>
  </si>
  <si>
    <t>60 ii</t>
  </si>
  <si>
    <t>60 jj</t>
  </si>
  <si>
    <t>7 Feb 1924</t>
  </si>
  <si>
    <t>Elizabeth Martha</t>
  </si>
  <si>
    <t>21 Mar 1904</t>
  </si>
  <si>
    <t>Hurn</t>
  </si>
  <si>
    <t>60 kk</t>
  </si>
  <si>
    <t>8 Feb 1904</t>
  </si>
  <si>
    <t>13 Jan 1904</t>
  </si>
  <si>
    <t>John Edward</t>
  </si>
  <si>
    <t>60 ll</t>
  </si>
  <si>
    <t>11 Jan 1904</t>
  </si>
  <si>
    <t>60 nn</t>
  </si>
  <si>
    <t>2 Jun 1917</t>
  </si>
  <si>
    <t>60 oo</t>
  </si>
  <si>
    <t>Spark</t>
  </si>
  <si>
    <t>60 pp</t>
  </si>
  <si>
    <t>Shinn</t>
  </si>
  <si>
    <t>11 May 1912</t>
  </si>
  <si>
    <t>60 qq</t>
  </si>
  <si>
    <t>30 Sep 1920</t>
  </si>
  <si>
    <t>Samuel Robert</t>
  </si>
  <si>
    <t>60 ss</t>
  </si>
  <si>
    <t>13 Feb 1925</t>
  </si>
  <si>
    <t>George T</t>
  </si>
  <si>
    <t>60 tt</t>
  </si>
  <si>
    <t>3 May 1923</t>
  </si>
  <si>
    <t>Caroline W</t>
  </si>
  <si>
    <t>12 Jun 1923</t>
  </si>
  <si>
    <t>Phoebe</t>
  </si>
  <si>
    <t>60 uu</t>
  </si>
  <si>
    <t>2 Feb 1923</t>
  </si>
  <si>
    <t>61 bb</t>
  </si>
  <si>
    <t>24 Apr 1868</t>
  </si>
  <si>
    <t>61 ee</t>
  </si>
  <si>
    <t>3 Jan 1925</t>
  </si>
  <si>
    <t>Jack C</t>
  </si>
  <si>
    <t>61 ff</t>
  </si>
  <si>
    <t>25 Jan 1911</t>
  </si>
  <si>
    <t>6 Oct 1920</t>
  </si>
  <si>
    <t>Woods</t>
  </si>
  <si>
    <t>61 hh</t>
  </si>
  <si>
    <t>2 Sept 1932</t>
  </si>
  <si>
    <t>John H</t>
  </si>
  <si>
    <t>27 Aug 1914</t>
  </si>
  <si>
    <t>Scott</t>
  </si>
  <si>
    <t>61 ii</t>
  </si>
  <si>
    <t>3 Apr 1922</t>
  </si>
  <si>
    <t>61 jj</t>
  </si>
  <si>
    <t>21 Aug 1912</t>
  </si>
  <si>
    <t>Gibbs</t>
  </si>
  <si>
    <t>61 nn</t>
  </si>
  <si>
    <t>19 May 1915</t>
  </si>
  <si>
    <t>61 oo</t>
  </si>
  <si>
    <t>16 Sep 1906</t>
  </si>
  <si>
    <t>61 qq</t>
  </si>
  <si>
    <t>12 Nov 1913</t>
  </si>
  <si>
    <t>12 Jul 1932</t>
  </si>
  <si>
    <t>George Edward</t>
  </si>
  <si>
    <t>61 uu</t>
  </si>
  <si>
    <t>21 Nov 1922</t>
  </si>
  <si>
    <t>Dodson</t>
  </si>
  <si>
    <t>Wilfred</t>
  </si>
  <si>
    <t>62 aa</t>
  </si>
  <si>
    <t>28 Dec 1905</t>
  </si>
  <si>
    <t>3 Mar 1915</t>
  </si>
  <si>
    <t>Kate B W</t>
  </si>
  <si>
    <t>21 Jun1912</t>
  </si>
  <si>
    <t>Peet</t>
  </si>
  <si>
    <t>William E</t>
  </si>
  <si>
    <t>62 bb</t>
  </si>
  <si>
    <t>17 Jul 1908</t>
  </si>
  <si>
    <t>John George</t>
  </si>
  <si>
    <t>6 Sep 1923</t>
  </si>
  <si>
    <t>62 dd</t>
  </si>
  <si>
    <t>18 Aug 1916</t>
  </si>
  <si>
    <t>Askew</t>
  </si>
  <si>
    <t>62 hh</t>
  </si>
  <si>
    <t>1853</t>
  </si>
  <si>
    <t>13 Jul 1915</t>
  </si>
  <si>
    <t>16 Jun 1923</t>
  </si>
  <si>
    <t>Laver</t>
  </si>
  <si>
    <t>14 Jan 1874</t>
  </si>
  <si>
    <t>62 ii</t>
  </si>
  <si>
    <t>15 Jun 1925</t>
  </si>
  <si>
    <t>Thorley</t>
  </si>
  <si>
    <t>62 jj</t>
  </si>
  <si>
    <t>15 Jul 1873</t>
  </si>
  <si>
    <t>Pannell</t>
  </si>
  <si>
    <t>62 kk</t>
  </si>
  <si>
    <t>Thorlby</t>
  </si>
  <si>
    <t>Ruby N</t>
  </si>
  <si>
    <t>24 Oct 1906</t>
  </si>
  <si>
    <t>Thorsby</t>
  </si>
  <si>
    <t>62 ll</t>
  </si>
  <si>
    <t>1877</t>
  </si>
  <si>
    <t>16 Feb 1906</t>
  </si>
  <si>
    <t xml:space="preserve">Albert  </t>
  </si>
  <si>
    <t>16 Feb 1911</t>
  </si>
  <si>
    <t>Bessie B</t>
  </si>
  <si>
    <t>26 Mar 1907</t>
  </si>
  <si>
    <t>62 mm</t>
  </si>
  <si>
    <t>10 Jan 1906</t>
  </si>
  <si>
    <t>62 nn</t>
  </si>
  <si>
    <t>24 Nov 1905</t>
  </si>
  <si>
    <t>62 oo</t>
  </si>
  <si>
    <t>4 Nov 1905</t>
  </si>
  <si>
    <t>George Cordley</t>
  </si>
  <si>
    <t>62 pp</t>
  </si>
  <si>
    <t>21 Jun 1917</t>
  </si>
  <si>
    <t>27 Sep 1905</t>
  </si>
  <si>
    <t>Deighton</t>
  </si>
  <si>
    <t>1878</t>
  </si>
  <si>
    <t>21 Dec 1914</t>
  </si>
  <si>
    <t>Ely</t>
  </si>
  <si>
    <t>62 qq</t>
  </si>
  <si>
    <t>20 Apr 1907</t>
  </si>
  <si>
    <t>Ringham</t>
  </si>
  <si>
    <t>William Watkin</t>
  </si>
  <si>
    <t>62 tt</t>
  </si>
  <si>
    <t>1 Jan 1921</t>
  </si>
  <si>
    <t>Bridgeman</t>
  </si>
  <si>
    <t>62 yy</t>
  </si>
  <si>
    <t>15 Sep 1923</t>
  </si>
  <si>
    <t>Doris E</t>
  </si>
  <si>
    <t>63 aa</t>
  </si>
  <si>
    <t>2 Jul 1923</t>
  </si>
  <si>
    <t>63 bb</t>
  </si>
  <si>
    <t>29 Nov 1920</t>
  </si>
  <si>
    <t>63 cc</t>
  </si>
  <si>
    <t>11 Oct 1919</t>
  </si>
  <si>
    <t>Horton</t>
  </si>
  <si>
    <t>6 Dec 1916</t>
  </si>
  <si>
    <t>Rouse</t>
  </si>
  <si>
    <t>63 dd</t>
  </si>
  <si>
    <t>Creek</t>
  </si>
  <si>
    <t>63 ee</t>
  </si>
  <si>
    <t>11 Mar 1907</t>
  </si>
  <si>
    <t>8 Nov 1906</t>
  </si>
  <si>
    <t>Cordley</t>
  </si>
  <si>
    <t>Ann Catherine</t>
  </si>
  <si>
    <t>30 Sep 1918</t>
  </si>
  <si>
    <t>63 ff</t>
  </si>
  <si>
    <t>1845</t>
  </si>
  <si>
    <t>8 Sep 1907</t>
  </si>
  <si>
    <t>26 Oct 1908</t>
  </si>
  <si>
    <t>Lamport</t>
  </si>
  <si>
    <t>63 gg</t>
  </si>
  <si>
    <t>14 Jan 1927</t>
  </si>
  <si>
    <t>63 hh</t>
  </si>
  <si>
    <t>1881</t>
  </si>
  <si>
    <t>26 May 1907</t>
  </si>
  <si>
    <t>Freshney Scott</t>
  </si>
  <si>
    <t>63 ii</t>
  </si>
  <si>
    <t>15 Apr 1907</t>
  </si>
  <si>
    <t>63 jj</t>
  </si>
  <si>
    <t>9 Mar 1907</t>
  </si>
  <si>
    <t>Gamble</t>
  </si>
  <si>
    <t>Ena Mary</t>
  </si>
  <si>
    <t>63 kk</t>
  </si>
  <si>
    <t>22 Apr 1909</t>
  </si>
  <si>
    <t>Cottam</t>
  </si>
  <si>
    <t>63 mm</t>
  </si>
  <si>
    <t>9 Jul 1931</t>
  </si>
  <si>
    <t>63 pp</t>
  </si>
  <si>
    <t>2 Apr 1905</t>
  </si>
  <si>
    <t>Barrett</t>
  </si>
  <si>
    <t>1 Apr 1905</t>
  </si>
  <si>
    <t>63 qq</t>
  </si>
  <si>
    <t>10 Feb 1905</t>
  </si>
  <si>
    <t>63 ss</t>
  </si>
  <si>
    <t>17 Apr 1905</t>
  </si>
  <si>
    <t>63 tt</t>
  </si>
  <si>
    <t>14 Jan 1920</t>
  </si>
  <si>
    <t>Tucker</t>
  </si>
  <si>
    <t>Horace A</t>
  </si>
  <si>
    <t>63 uu</t>
  </si>
  <si>
    <t>3 Jul 1920</t>
  </si>
  <si>
    <t>64 aa</t>
  </si>
  <si>
    <t>19 Apr 1897</t>
  </si>
  <si>
    <t>Horace Arthur</t>
  </si>
  <si>
    <t>64 bb</t>
  </si>
  <si>
    <t>20 Jun 1906</t>
  </si>
  <si>
    <t>Harriet Mary</t>
  </si>
  <si>
    <t>3 Jun 1926</t>
  </si>
  <si>
    <t>17 Feb 1917</t>
  </si>
  <si>
    <t>Mary E</t>
  </si>
  <si>
    <t>64 cc</t>
  </si>
  <si>
    <t>26 Nov 1926</t>
  </si>
  <si>
    <t>64 dd</t>
  </si>
  <si>
    <t>27 Dec1915</t>
  </si>
  <si>
    <t>Vickers</t>
  </si>
  <si>
    <t>Jean Bart</t>
  </si>
  <si>
    <t>64 gg</t>
  </si>
  <si>
    <t>11 May 1915</t>
  </si>
  <si>
    <t>64 hh</t>
  </si>
  <si>
    <t>10 Aug 1916</t>
  </si>
  <si>
    <t>Billitt</t>
  </si>
  <si>
    <t>2 Apr 1917</t>
  </si>
  <si>
    <t>Conquest</t>
  </si>
  <si>
    <t>2 Feb 1916</t>
  </si>
  <si>
    <t>11 Aug 1916</t>
  </si>
  <si>
    <t>Wooldridge</t>
  </si>
  <si>
    <t>64 jj</t>
  </si>
  <si>
    <t>30 Jun 1923</t>
  </si>
  <si>
    <t>Kisby</t>
  </si>
  <si>
    <t>Hyacinth R</t>
  </si>
  <si>
    <t>17 Mar 1914</t>
  </si>
  <si>
    <t>Kitchen</t>
  </si>
  <si>
    <t>64 LL</t>
  </si>
  <si>
    <t>26 Oct 1929</t>
  </si>
  <si>
    <t>64 mm</t>
  </si>
  <si>
    <t>15 Feb 1917</t>
  </si>
  <si>
    <t>64 nn</t>
  </si>
  <si>
    <t>6 Feb 1917</t>
  </si>
  <si>
    <t>Parr</t>
  </si>
  <si>
    <t>John S</t>
  </si>
  <si>
    <t>64 pp</t>
  </si>
  <si>
    <t>13 Mar 1919</t>
  </si>
  <si>
    <t>Kersley</t>
  </si>
  <si>
    <t>William A</t>
  </si>
  <si>
    <t>64 qq</t>
  </si>
  <si>
    <t>20 Oct 1915</t>
  </si>
  <si>
    <t>64 uu</t>
  </si>
  <si>
    <t>24 Jan 1918</t>
  </si>
  <si>
    <t>5 Jul 1922</t>
  </si>
  <si>
    <t>Ethel M</t>
  </si>
  <si>
    <t>65 aa</t>
  </si>
  <si>
    <t>21 Apr 1917</t>
  </si>
  <si>
    <t>65 bb</t>
  </si>
  <si>
    <t>Lill</t>
  </si>
  <si>
    <t>65 cc</t>
  </si>
  <si>
    <t>18 Feb 1915</t>
  </si>
  <si>
    <t>65 ff</t>
  </si>
  <si>
    <t>25 Sep 1924</t>
  </si>
  <si>
    <t>Arthur S</t>
  </si>
  <si>
    <t>65 FF</t>
  </si>
  <si>
    <t>8 Oct 1927</t>
  </si>
  <si>
    <t>Shillaker</t>
  </si>
  <si>
    <t>Irene R J</t>
  </si>
  <si>
    <t>65 hh</t>
  </si>
  <si>
    <t>19 Jan 1926</t>
  </si>
  <si>
    <t>18 Jan 1919</t>
  </si>
  <si>
    <t>Henrietta</t>
  </si>
  <si>
    <t>65 ii</t>
  </si>
  <si>
    <t>16 Aug 1912</t>
  </si>
  <si>
    <t>Sawyer</t>
  </si>
  <si>
    <t>Jane E</t>
  </si>
  <si>
    <t>65 kk</t>
  </si>
  <si>
    <t>24 Apr 1893</t>
  </si>
  <si>
    <t>Slaughter</t>
  </si>
  <si>
    <t>65 ll</t>
  </si>
  <si>
    <t>17 Dec 1919</t>
  </si>
  <si>
    <t>65 oo</t>
  </si>
  <si>
    <t>27 Nov 1915</t>
  </si>
  <si>
    <t>7 Dec 1923</t>
  </si>
  <si>
    <t>65 tt</t>
  </si>
  <si>
    <t>15 Mar 1920</t>
  </si>
  <si>
    <t>Saul</t>
  </si>
  <si>
    <t>Gilbert Franklyn</t>
  </si>
  <si>
    <t>65 uu</t>
  </si>
  <si>
    <t>26 Aug 1920</t>
  </si>
  <si>
    <t>Codling</t>
  </si>
  <si>
    <t>William H</t>
  </si>
  <si>
    <t>65 yy</t>
  </si>
  <si>
    <t>20 May 1924</t>
  </si>
  <si>
    <t>Whitwell</t>
  </si>
  <si>
    <t>66 aa</t>
  </si>
  <si>
    <t>26 Apr 1912</t>
  </si>
  <si>
    <t>Doughty</t>
  </si>
  <si>
    <t>66 bb</t>
  </si>
  <si>
    <t>28 Mar 1912</t>
  </si>
  <si>
    <t>7 Jun 1926</t>
  </si>
  <si>
    <t>66 cc</t>
  </si>
  <si>
    <t>23 Sep 1916</t>
  </si>
  <si>
    <t>66 gg</t>
  </si>
  <si>
    <t>23 Mar 1921</t>
  </si>
  <si>
    <t>Gerald</t>
  </si>
  <si>
    <t>Legard</t>
  </si>
  <si>
    <t>66 ll</t>
  </si>
  <si>
    <t>17 Apr 1920</t>
  </si>
  <si>
    <t>66 MM</t>
  </si>
  <si>
    <t>1 Jun 1927</t>
  </si>
  <si>
    <t>66 mm</t>
  </si>
  <si>
    <t>5 Mar 1914</t>
  </si>
  <si>
    <t>Newport</t>
  </si>
  <si>
    <t>66 pp</t>
  </si>
  <si>
    <t>30 Jun 1909</t>
  </si>
  <si>
    <t>Gollin</t>
  </si>
  <si>
    <t>66 qq</t>
  </si>
  <si>
    <t>23 Oct 1919</t>
  </si>
  <si>
    <t>John F G</t>
  </si>
  <si>
    <t>66 ss</t>
  </si>
  <si>
    <t>9 May 1906</t>
  </si>
  <si>
    <t>Kilby</t>
  </si>
  <si>
    <t>66 tt</t>
  </si>
  <si>
    <t>9 Dec 1918</t>
  </si>
  <si>
    <t>Speck</t>
  </si>
  <si>
    <t>66 ii</t>
  </si>
  <si>
    <t>23 Jul 1910</t>
  </si>
  <si>
    <t>66 vv</t>
  </si>
  <si>
    <t>7 Feb1908</t>
  </si>
  <si>
    <t>67 aa</t>
  </si>
  <si>
    <t>31 Oct 1921</t>
  </si>
  <si>
    <t>Page</t>
  </si>
  <si>
    <t>21 Jan 1908</t>
  </si>
  <si>
    <t>67 bb</t>
  </si>
  <si>
    <t>4 Mar 1918</t>
  </si>
  <si>
    <t>Thomas G</t>
  </si>
  <si>
    <t>8 Feb1908</t>
  </si>
  <si>
    <t>Rudkin</t>
  </si>
  <si>
    <t>67 cc</t>
  </si>
  <si>
    <t>17 Jun 1908</t>
  </si>
  <si>
    <t>22 Aug 1918</t>
  </si>
  <si>
    <t>2 Apr 1908</t>
  </si>
  <si>
    <t>Pack</t>
  </si>
  <si>
    <t>Elijah</t>
  </si>
  <si>
    <t>67 dd</t>
  </si>
  <si>
    <t>24 Jul 1917</t>
  </si>
  <si>
    <t>Paul</t>
  </si>
  <si>
    <t>67 ee</t>
  </si>
  <si>
    <t>17 Mar 1919</t>
  </si>
  <si>
    <t>Alice Inkley</t>
  </si>
  <si>
    <t>3 Sep 1908</t>
  </si>
  <si>
    <t>67 ff</t>
  </si>
  <si>
    <t>5 Sep 1908</t>
  </si>
  <si>
    <t>Hannah Jane</t>
  </si>
  <si>
    <t>67 gg</t>
  </si>
  <si>
    <t>14 Sep 1908</t>
  </si>
  <si>
    <t>Stevenitt</t>
  </si>
  <si>
    <t>67 hh</t>
  </si>
  <si>
    <t>29 Oct 1908</t>
  </si>
  <si>
    <t>67 ii</t>
  </si>
  <si>
    <t>8 Nov 1908</t>
  </si>
  <si>
    <t>Elizabeth Frances</t>
  </si>
  <si>
    <t>4 Jan 1909</t>
  </si>
  <si>
    <t>3 Jan 1917</t>
  </si>
  <si>
    <t>67 kk</t>
  </si>
  <si>
    <t>30 Jan 1909</t>
  </si>
  <si>
    <t>67 ll</t>
  </si>
  <si>
    <t>1863</t>
  </si>
  <si>
    <t>22 Jan 1918</t>
  </si>
  <si>
    <t>Kerley</t>
  </si>
  <si>
    <t>31 Dec 1913</t>
  </si>
  <si>
    <t>67 mm</t>
  </si>
  <si>
    <t>8 Aug 1908</t>
  </si>
  <si>
    <t>Thursby</t>
  </si>
  <si>
    <t>67 nn</t>
  </si>
  <si>
    <t>30 Jul 1908</t>
  </si>
  <si>
    <t>Jarman</t>
  </si>
  <si>
    <t>Eva</t>
  </si>
  <si>
    <t>67 oo</t>
  </si>
  <si>
    <t>4 Jul 1908</t>
  </si>
  <si>
    <t>Ellen Elizabeth</t>
  </si>
  <si>
    <t>27 Jan 1916</t>
  </si>
  <si>
    <t>Maude E</t>
  </si>
  <si>
    <t>67 pp</t>
  </si>
  <si>
    <t>6 Apr 1908</t>
  </si>
  <si>
    <t>Burgess</t>
  </si>
  <si>
    <t>Kathleen Marion</t>
  </si>
  <si>
    <t>19 Sep 1908</t>
  </si>
  <si>
    <t>Fidler</t>
  </si>
  <si>
    <t>8 May 1908</t>
  </si>
  <si>
    <t>Sharman</t>
  </si>
  <si>
    <t>Jean</t>
  </si>
  <si>
    <t>67 ss</t>
  </si>
  <si>
    <t>12 Mar 1906</t>
  </si>
  <si>
    <t>Rosetta</t>
  </si>
  <si>
    <t>67 TT</t>
  </si>
  <si>
    <t>18 Oct 1930</t>
  </si>
  <si>
    <t>Carman</t>
  </si>
  <si>
    <t>Mary J</t>
  </si>
  <si>
    <t>67 uu</t>
  </si>
  <si>
    <t>16 Aug 1901</t>
  </si>
  <si>
    <t>67 yy</t>
  </si>
  <si>
    <t>30 Apr 1923</t>
  </si>
  <si>
    <t>Wilkinson</t>
  </si>
  <si>
    <t>George R</t>
  </si>
  <si>
    <t>68 aa</t>
  </si>
  <si>
    <t>28 Oct 1920</t>
  </si>
  <si>
    <t>Darley</t>
  </si>
  <si>
    <t>68 CC</t>
  </si>
  <si>
    <t>15 Oct 1929</t>
  </si>
  <si>
    <t>68 cc</t>
  </si>
  <si>
    <t>2 Sep 1920</t>
  </si>
  <si>
    <t>Scroggs</t>
  </si>
  <si>
    <t>68 dd</t>
  </si>
  <si>
    <t>29 Jun 1896</t>
  </si>
  <si>
    <t>68 ee</t>
  </si>
  <si>
    <t>1871</t>
  </si>
  <si>
    <t>11 Sep 1919</t>
  </si>
  <si>
    <t>68 gg</t>
  </si>
  <si>
    <t>24 May 1915</t>
  </si>
  <si>
    <t>Elvidge</t>
  </si>
  <si>
    <t>John T E</t>
  </si>
  <si>
    <t>68 jj</t>
  </si>
  <si>
    <t>6 Apr 1911</t>
  </si>
  <si>
    <t>Shepherd</t>
  </si>
  <si>
    <t>Charles S</t>
  </si>
  <si>
    <t>68 LL</t>
  </si>
  <si>
    <t>18 Oct 1929</t>
  </si>
  <si>
    <t>68 ll</t>
  </si>
  <si>
    <t>15 May 1919</t>
  </si>
  <si>
    <t>William S</t>
  </si>
  <si>
    <t>68 mm</t>
  </si>
  <si>
    <t>5 Dec 1918</t>
  </si>
  <si>
    <t>Mary L</t>
  </si>
  <si>
    <t>68 nn</t>
  </si>
  <si>
    <t>10 Nov 1918</t>
  </si>
  <si>
    <t>Gardner</t>
  </si>
  <si>
    <t>Arthur T</t>
  </si>
  <si>
    <t>68 oo</t>
  </si>
  <si>
    <t>26 Apr 1922</t>
  </si>
  <si>
    <t>Kenith H</t>
  </si>
  <si>
    <t>68 pp</t>
  </si>
  <si>
    <t>4 Nov 1909</t>
  </si>
  <si>
    <t>Annie Hills</t>
  </si>
  <si>
    <t>68 qq</t>
  </si>
  <si>
    <t>4 Feb 1915</t>
  </si>
  <si>
    <t>68 rr</t>
  </si>
  <si>
    <t>21 Jun 1923</t>
  </si>
  <si>
    <t>Scotney</t>
  </si>
  <si>
    <t>68 vv</t>
  </si>
  <si>
    <t>9 Mar 1921</t>
  </si>
  <si>
    <t>Joan</t>
  </si>
  <si>
    <t>69 aa</t>
  </si>
  <si>
    <t>6 Sep 1910</t>
  </si>
  <si>
    <t>Sarah J</t>
  </si>
  <si>
    <t>69 bb</t>
  </si>
  <si>
    <t>26 Nov 1914</t>
  </si>
  <si>
    <t>15 Oct 1910</t>
  </si>
  <si>
    <t>Maggie E</t>
  </si>
  <si>
    <t>23 Apr 1912</t>
  </si>
  <si>
    <t>69 cc</t>
  </si>
  <si>
    <t>26 Nov 1910</t>
  </si>
  <si>
    <t>8 Mar 1911</t>
  </si>
  <si>
    <t>Shelton</t>
  </si>
  <si>
    <t>69 dd</t>
  </si>
  <si>
    <t>14 Nov 1918</t>
  </si>
  <si>
    <t>Rose E</t>
  </si>
  <si>
    <t>69 ee</t>
  </si>
  <si>
    <t>69 ff</t>
  </si>
  <si>
    <t>27 Apr 1911</t>
  </si>
  <si>
    <t>Cornell</t>
  </si>
  <si>
    <t>Leslie</t>
  </si>
  <si>
    <t>69 FF</t>
  </si>
  <si>
    <t>31 Oct 1927</t>
  </si>
  <si>
    <t>Kenneth</t>
  </si>
  <si>
    <t>29 Jun 1918</t>
  </si>
  <si>
    <t>69 gg</t>
  </si>
  <si>
    <t>23 May 1910</t>
  </si>
  <si>
    <t>69 hh</t>
  </si>
  <si>
    <t>21 Apr 1914</t>
  </si>
  <si>
    <t>16 May 1924</t>
  </si>
  <si>
    <t>Ford</t>
  </si>
  <si>
    <t>Irene F</t>
  </si>
  <si>
    <t>69 ii</t>
  </si>
  <si>
    <t>23 Dec 1914</t>
  </si>
  <si>
    <t>Clair</t>
  </si>
  <si>
    <t>Jane A</t>
  </si>
  <si>
    <t>69 kk</t>
  </si>
  <si>
    <t>11 Dec 1920</t>
  </si>
  <si>
    <t>Ida G</t>
  </si>
  <si>
    <t>26 Feb 1919</t>
  </si>
  <si>
    <t>4 Mar 1911</t>
  </si>
  <si>
    <t>69 ll</t>
  </si>
  <si>
    <t>21 Dec1910</t>
  </si>
  <si>
    <t>Davidson</t>
  </si>
  <si>
    <t>69 mm</t>
  </si>
  <si>
    <t>12 Dec1910</t>
  </si>
  <si>
    <t>Strickland</t>
  </si>
  <si>
    <t>69 nn</t>
  </si>
  <si>
    <t>9 Dec1910</t>
  </si>
  <si>
    <t>Gibson</t>
  </si>
  <si>
    <t>69 pp</t>
  </si>
  <si>
    <t>1 Mar 1911</t>
  </si>
  <si>
    <t>69 tt</t>
  </si>
  <si>
    <t>1839</t>
  </si>
  <si>
    <t>14 Mar 1919</t>
  </si>
  <si>
    <t>Crane</t>
  </si>
  <si>
    <t>1919</t>
  </si>
  <si>
    <t>5 Feb 1919</t>
  </si>
  <si>
    <t>Randall</t>
  </si>
  <si>
    <t>69 uu</t>
  </si>
  <si>
    <t>1868</t>
  </si>
  <si>
    <t>27 Oct 1920</t>
  </si>
  <si>
    <t>Josuah</t>
  </si>
  <si>
    <t>69 vv</t>
  </si>
  <si>
    <t>14 Mar 1921</t>
  </si>
  <si>
    <t>Enid J</t>
  </si>
  <si>
    <t>70 aa</t>
  </si>
  <si>
    <t>9 Jun 1920</t>
  </si>
  <si>
    <t>Coaten</t>
  </si>
  <si>
    <t>70 ff</t>
  </si>
  <si>
    <t>12 Mar 1921</t>
  </si>
  <si>
    <t>Rawding</t>
  </si>
  <si>
    <t>70 gg</t>
  </si>
  <si>
    <t>26 Jul 1912</t>
  </si>
  <si>
    <t>70 ii</t>
  </si>
  <si>
    <t>7 Jul 1915</t>
  </si>
  <si>
    <t>70 KK</t>
  </si>
  <si>
    <t>24 Jun 1930</t>
  </si>
  <si>
    <t>70 LL</t>
  </si>
  <si>
    <t>8 Mar 1927</t>
  </si>
  <si>
    <t>Dennison</t>
  </si>
  <si>
    <t>Emma P</t>
  </si>
  <si>
    <t>70 rr</t>
  </si>
  <si>
    <t>22 Apr 1911</t>
  </si>
  <si>
    <t>Burrell</t>
  </si>
  <si>
    <t>Kathleen M</t>
  </si>
  <si>
    <t>70 tt</t>
  </si>
  <si>
    <t>20 May 1919</t>
  </si>
  <si>
    <t>70 yy</t>
  </si>
  <si>
    <t>1922</t>
  </si>
  <si>
    <t>20 Mar 1922</t>
  </si>
  <si>
    <t>71 aa</t>
  </si>
  <si>
    <t>1848</t>
  </si>
  <si>
    <t>23 Sep 1920</t>
  </si>
  <si>
    <t>James Edward</t>
  </si>
  <si>
    <t>71 CC</t>
  </si>
  <si>
    <t>30 Sep 1930</t>
  </si>
  <si>
    <t>71 ee</t>
  </si>
  <si>
    <t>14 Aug 1922</t>
  </si>
  <si>
    <t>Elwes</t>
  </si>
  <si>
    <t>Evelyn</t>
  </si>
  <si>
    <t>71 ff</t>
  </si>
  <si>
    <t>11 Dec 1925</t>
  </si>
  <si>
    <t>71 gg</t>
  </si>
  <si>
    <t>10 Mar 1919</t>
  </si>
  <si>
    <t>Leedle</t>
  </si>
  <si>
    <t>William R</t>
  </si>
  <si>
    <t>71 hh</t>
  </si>
  <si>
    <t>1905</t>
  </si>
  <si>
    <t>4 Aug 1921</t>
  </si>
  <si>
    <t>Leslie Cecil</t>
  </si>
  <si>
    <t>71 jj</t>
  </si>
  <si>
    <t>3 Mar 1919</t>
  </si>
  <si>
    <t>Westland</t>
  </si>
  <si>
    <t>9 Jan 1924</t>
  </si>
  <si>
    <t>71 mm</t>
  </si>
  <si>
    <t>9 Jun 1918</t>
  </si>
  <si>
    <t>71 nn</t>
  </si>
  <si>
    <t>11 Jan 1918</t>
  </si>
  <si>
    <t>Bradford</t>
  </si>
  <si>
    <t>Maria W</t>
  </si>
  <si>
    <t>71 oo</t>
  </si>
  <si>
    <t>14 Feb 1917</t>
  </si>
  <si>
    <t>Stainton</t>
  </si>
  <si>
    <t>Eliza J</t>
  </si>
  <si>
    <t>4 Oct 1919</t>
  </si>
  <si>
    <t>71 vv</t>
  </si>
  <si>
    <t>25 Oct 1921</t>
  </si>
  <si>
    <t>Richardson</t>
  </si>
  <si>
    <t>72 aa</t>
  </si>
  <si>
    <t>31 Oct 1914</t>
  </si>
  <si>
    <t>Busley</t>
  </si>
  <si>
    <t>26 May 1919</t>
  </si>
  <si>
    <t>72 dd</t>
  </si>
  <si>
    <t>28 Oct 1913</t>
  </si>
  <si>
    <t>Brand</t>
  </si>
  <si>
    <t>72 ff</t>
  </si>
  <si>
    <t>30 Sep 1925</t>
  </si>
  <si>
    <t>Wells</t>
  </si>
  <si>
    <t>Raymond</t>
  </si>
  <si>
    <t>29 Sep 1911</t>
  </si>
  <si>
    <t>Ann E</t>
  </si>
  <si>
    <t>72 gg</t>
  </si>
  <si>
    <t>20 Jun1912</t>
  </si>
  <si>
    <t>72 HH</t>
  </si>
  <si>
    <t>25 Jun 1929</t>
  </si>
  <si>
    <t>Kingston</t>
  </si>
  <si>
    <t>72 hh</t>
  </si>
  <si>
    <t>27 Mar 1924</t>
  </si>
  <si>
    <t>John W</t>
  </si>
  <si>
    <t>72 jj</t>
  </si>
  <si>
    <t>30 May 1923</t>
  </si>
  <si>
    <t>Stanhope</t>
  </si>
  <si>
    <t>72 kk</t>
  </si>
  <si>
    <t>19 Feb 1919</t>
  </si>
  <si>
    <t>Hurling</t>
  </si>
  <si>
    <t>72 mm</t>
  </si>
  <si>
    <t>Dorofield</t>
  </si>
  <si>
    <t>72 oo</t>
  </si>
  <si>
    <t>31 Jul 1918</t>
  </si>
  <si>
    <t>72 pp</t>
  </si>
  <si>
    <t>24 May 1913</t>
  </si>
  <si>
    <t>Carr</t>
  </si>
  <si>
    <t>William T</t>
  </si>
  <si>
    <t>72 ss</t>
  </si>
  <si>
    <t>14 Feb 1920</t>
  </si>
  <si>
    <t>72 vv</t>
  </si>
  <si>
    <t>30  Oct 1925</t>
  </si>
  <si>
    <t>Archer</t>
  </si>
  <si>
    <t>Ida D</t>
  </si>
  <si>
    <t>73 bb</t>
  </si>
  <si>
    <t>1827</t>
  </si>
  <si>
    <t>14 Nov 1914</t>
  </si>
  <si>
    <t xml:space="preserve">Betsy  </t>
  </si>
  <si>
    <t>73 cc</t>
  </si>
  <si>
    <t>19 Nov 1914</t>
  </si>
  <si>
    <t>73 dd</t>
  </si>
  <si>
    <t>John M M</t>
  </si>
  <si>
    <t>30 Apr 1915</t>
  </si>
  <si>
    <t>Juliet</t>
  </si>
  <si>
    <t>73 ee</t>
  </si>
  <si>
    <t>1913</t>
  </si>
  <si>
    <t>8 Nov 1915</t>
  </si>
  <si>
    <t>Stanley</t>
  </si>
  <si>
    <t>3 Apr 1915</t>
  </si>
  <si>
    <t>Killingworth</t>
  </si>
  <si>
    <t>Violet A</t>
  </si>
  <si>
    <t>73 ff</t>
  </si>
  <si>
    <t>7 Nov 1914</t>
  </si>
  <si>
    <t>Constance E R</t>
  </si>
  <si>
    <t>6 Mar 1915</t>
  </si>
  <si>
    <t>Cyril</t>
  </si>
  <si>
    <t>73 gg</t>
  </si>
  <si>
    <t>30 Jun 1914</t>
  </si>
  <si>
    <t>73 ii</t>
  </si>
  <si>
    <t>19 Feb 1914</t>
  </si>
  <si>
    <t>John Thomas Henry</t>
  </si>
  <si>
    <t>73 jj</t>
  </si>
  <si>
    <t>24 Dec 1924</t>
  </si>
  <si>
    <t>Angelina</t>
  </si>
  <si>
    <t>73 kk</t>
  </si>
  <si>
    <t>14 Jun 1914</t>
  </si>
  <si>
    <t>73 mm</t>
  </si>
  <si>
    <t>5 Apr 1920</t>
  </si>
  <si>
    <t>6 May 1922</t>
  </si>
  <si>
    <t>Rossington</t>
  </si>
  <si>
    <t>73 oo</t>
  </si>
  <si>
    <t>8 Dec 1920</t>
  </si>
  <si>
    <t>73 ss</t>
  </si>
  <si>
    <t>73 tt</t>
  </si>
  <si>
    <t>1855</t>
  </si>
  <si>
    <t>73 uu</t>
  </si>
  <si>
    <t>17 Sep 1921</t>
  </si>
  <si>
    <t>Rosina</t>
  </si>
  <si>
    <t>17 Sep 1920</t>
  </si>
  <si>
    <t>Rosina Wilson</t>
  </si>
  <si>
    <t>74 aa</t>
  </si>
  <si>
    <t>23 Apr 1919</t>
  </si>
  <si>
    <t>Mary A B</t>
  </si>
  <si>
    <t>74 DD</t>
  </si>
  <si>
    <t>2 Apr 1929</t>
  </si>
  <si>
    <t>Samuel M</t>
  </si>
  <si>
    <t>74 ee</t>
  </si>
  <si>
    <t>1879</t>
  </si>
  <si>
    <t>15 Dec 1917</t>
  </si>
  <si>
    <t>74 gg</t>
  </si>
  <si>
    <t>1830</t>
  </si>
  <si>
    <t>3 Jan 1927</t>
  </si>
  <si>
    <t>Bryant</t>
  </si>
  <si>
    <t>74 hh</t>
  </si>
  <si>
    <t>21 Oct 1919</t>
  </si>
  <si>
    <t>Biggadike</t>
  </si>
  <si>
    <t>Bertha</t>
  </si>
  <si>
    <t>74 ll</t>
  </si>
  <si>
    <t>Windsor</t>
  </si>
  <si>
    <t>74 mm</t>
  </si>
  <si>
    <t>6 Dec 1913</t>
  </si>
  <si>
    <t>74 nn</t>
  </si>
  <si>
    <t>25 Jun 1913</t>
  </si>
  <si>
    <t>George A</t>
  </si>
  <si>
    <t>74 oo</t>
  </si>
  <si>
    <t>16 Jun 1913</t>
  </si>
  <si>
    <t>Bond</t>
  </si>
  <si>
    <t>74 pp</t>
  </si>
  <si>
    <t>2 Aug 1912</t>
  </si>
  <si>
    <t>9 Feb 1923</t>
  </si>
  <si>
    <t>74 qq</t>
  </si>
  <si>
    <t>16 Dec 1916</t>
  </si>
  <si>
    <t>74 ss</t>
  </si>
  <si>
    <t>23 Dec 1920</t>
  </si>
  <si>
    <t>4 Nov 1907</t>
  </si>
  <si>
    <t>74 uu</t>
  </si>
  <si>
    <t>19 Oct 1920</t>
  </si>
  <si>
    <t>Dennis</t>
  </si>
  <si>
    <t>75 dd</t>
  </si>
  <si>
    <t>26 Sep 1917</t>
  </si>
  <si>
    <t>Miller</t>
  </si>
  <si>
    <t>Mary M</t>
  </si>
  <si>
    <t>75 ee</t>
  </si>
  <si>
    <t>4 Oct 1917</t>
  </si>
  <si>
    <t>75 gg</t>
  </si>
  <si>
    <t>4 Sep 1919</t>
  </si>
  <si>
    <t>75 hh</t>
  </si>
  <si>
    <t>13 Jan 1919</t>
  </si>
  <si>
    <t>75 jj</t>
  </si>
  <si>
    <t>3 Nov 1917</t>
  </si>
  <si>
    <t>75 kk</t>
  </si>
  <si>
    <t>30 Oct 1917</t>
  </si>
  <si>
    <t>Halford</t>
  </si>
  <si>
    <t>77 dd</t>
  </si>
  <si>
    <t>23 Dec 1918</t>
  </si>
  <si>
    <t>Jemima</t>
  </si>
  <si>
    <t>77 ff</t>
  </si>
  <si>
    <t>5 Sep 1918</t>
  </si>
  <si>
    <t>18 Dec 1918</t>
  </si>
  <si>
    <t>77 gg</t>
  </si>
  <si>
    <t>26 Sep 1918</t>
  </si>
  <si>
    <t>Freestone</t>
  </si>
  <si>
    <t>Mary A E</t>
  </si>
  <si>
    <t>77 hh</t>
  </si>
  <si>
    <t>1892</t>
  </si>
  <si>
    <t>1 Nov 1918</t>
  </si>
  <si>
    <t>FOREMAN</t>
  </si>
  <si>
    <t>26</t>
  </si>
  <si>
    <t>77 jj</t>
  </si>
  <si>
    <t>77 kk</t>
  </si>
  <si>
    <t>7 Dec 1918</t>
  </si>
  <si>
    <t>Eveline M</t>
  </si>
  <si>
    <t>77 mm</t>
  </si>
  <si>
    <t>14 Feb 1918</t>
  </si>
  <si>
    <t>Craft</t>
  </si>
  <si>
    <t>77 nn</t>
  </si>
  <si>
    <t>77 pp</t>
  </si>
  <si>
    <t>1897</t>
  </si>
  <si>
    <t>19 Dec 1917</t>
  </si>
  <si>
    <t>John Walker</t>
  </si>
  <si>
    <t>77 qq</t>
  </si>
  <si>
    <t>22 Oct 1914</t>
  </si>
  <si>
    <t>19 Nov 1918</t>
  </si>
  <si>
    <t>Elizabeth M</t>
  </si>
  <si>
    <t>77 tt</t>
  </si>
  <si>
    <t>24 Jan 1922</t>
  </si>
  <si>
    <t>77 uu</t>
  </si>
  <si>
    <t>17 Jun 1921</t>
  </si>
  <si>
    <t>Haddon</t>
  </si>
  <si>
    <t>8 Jul 1904</t>
  </si>
  <si>
    <t>77 yy</t>
  </si>
  <si>
    <t>2 Sep 1922</t>
  </si>
  <si>
    <t>Harold E</t>
  </si>
  <si>
    <t>74 cc</t>
  </si>
  <si>
    <t>27 Jan 1917</t>
  </si>
  <si>
    <t>75 mm</t>
  </si>
  <si>
    <t>17 Dec 1925</t>
  </si>
  <si>
    <t>75 nn</t>
  </si>
  <si>
    <t>12 May 1917</t>
  </si>
  <si>
    <t>75 oo</t>
  </si>
  <si>
    <t>3 Jul 1916</t>
  </si>
  <si>
    <t>Holland</t>
  </si>
  <si>
    <t>Grace E</t>
  </si>
  <si>
    <t>29 Dec 1916</t>
  </si>
  <si>
    <t>Moody</t>
  </si>
  <si>
    <t>75 pp</t>
  </si>
  <si>
    <t>6 Jan 1919</t>
  </si>
  <si>
    <t>Hurrey</t>
  </si>
  <si>
    <t>Knipe</t>
  </si>
  <si>
    <t>75 qq</t>
  </si>
  <si>
    <t>1904</t>
  </si>
  <si>
    <t>27 Dec 1920</t>
  </si>
  <si>
    <t>Ivy Mary</t>
  </si>
  <si>
    <t>27 Dec 1907</t>
  </si>
  <si>
    <t>75 ss</t>
  </si>
  <si>
    <t>17 Dec 1917</t>
  </si>
  <si>
    <t>William K</t>
  </si>
  <si>
    <t>2 Oct 1922</t>
  </si>
  <si>
    <t>Limbert</t>
  </si>
  <si>
    <t>75 tt</t>
  </si>
  <si>
    <t>1838</t>
  </si>
  <si>
    <t>1 Jan 1920</t>
  </si>
  <si>
    <t>Modd</t>
  </si>
  <si>
    <t>76 aa</t>
  </si>
  <si>
    <t>6 Sep 1911</t>
  </si>
  <si>
    <t>Mavis</t>
  </si>
  <si>
    <t>76 bb</t>
  </si>
  <si>
    <t>21 Jul 1922</t>
  </si>
  <si>
    <t>Garwell</t>
  </si>
  <si>
    <t>76 cc</t>
  </si>
  <si>
    <t>1 Apr 1920</t>
  </si>
  <si>
    <t>Skingsley</t>
  </si>
  <si>
    <t>Doris Eileen</t>
  </si>
  <si>
    <t>76 ff</t>
  </si>
  <si>
    <t>7 Feb 1895</t>
  </si>
  <si>
    <t>Tidswell</t>
  </si>
  <si>
    <t>26 Nov 1921</t>
  </si>
  <si>
    <t>Wendson</t>
  </si>
  <si>
    <t xml:space="preserve">Henry  </t>
  </si>
  <si>
    <t>76 kk</t>
  </si>
  <si>
    <t>10 Dec 1918</t>
  </si>
  <si>
    <t>Edith M</t>
  </si>
  <si>
    <t>24 Dec 1920</t>
  </si>
  <si>
    <t>Foreman</t>
  </si>
  <si>
    <t>Henry W</t>
  </si>
  <si>
    <t>76 PP</t>
  </si>
  <si>
    <t>18 Apr 1927</t>
  </si>
  <si>
    <t>76 qq</t>
  </si>
  <si>
    <t>30 Aug 1920</t>
  </si>
  <si>
    <t>76 ss</t>
  </si>
  <si>
    <t>25 Mar 1932</t>
  </si>
  <si>
    <t>Lizzie E</t>
  </si>
  <si>
    <t>76 tt</t>
  </si>
  <si>
    <t>3 May 1920</t>
  </si>
  <si>
    <t>McArthur</t>
  </si>
  <si>
    <t>76 uu</t>
  </si>
  <si>
    <t>12 Sep 1921</t>
  </si>
  <si>
    <t>77 aa</t>
  </si>
  <si>
    <t>6 Nov 1911</t>
  </si>
  <si>
    <t>77 bb</t>
  </si>
  <si>
    <t>27 Apr 1916</t>
  </si>
  <si>
    <t>77 cc</t>
  </si>
  <si>
    <t>2 Jan 1919</t>
  </si>
  <si>
    <t>Eliza Ann</t>
  </si>
  <si>
    <t>78 cc</t>
  </si>
  <si>
    <t>2 Mar 1916</t>
  </si>
  <si>
    <t>78 dd</t>
  </si>
  <si>
    <t>4 Feb 1920</t>
  </si>
  <si>
    <t>78 gg</t>
  </si>
  <si>
    <t>12 May 1920</t>
  </si>
  <si>
    <t>78 hh</t>
  </si>
  <si>
    <t>Dick T</t>
  </si>
  <si>
    <t>2 Oct 1931</t>
  </si>
  <si>
    <t>78 jj</t>
  </si>
  <si>
    <t>8 Nov 1918</t>
  </si>
  <si>
    <t>Hancock</t>
  </si>
  <si>
    <t>Clara</t>
  </si>
  <si>
    <t>78 kk</t>
  </si>
  <si>
    <t>Gwendoline M</t>
  </si>
  <si>
    <t>21 Jan 1919</t>
  </si>
  <si>
    <t>78 ll</t>
  </si>
  <si>
    <t>17 Nov 1918</t>
  </si>
  <si>
    <t>Crowson</t>
  </si>
  <si>
    <t>78 mm</t>
  </si>
  <si>
    <t>23 May 1918</t>
  </si>
  <si>
    <t>Bingham</t>
  </si>
  <si>
    <t>22 Nov 1918</t>
  </si>
  <si>
    <t>Noble</t>
  </si>
  <si>
    <t>Albert G W</t>
  </si>
  <si>
    <t>78 oo</t>
  </si>
  <si>
    <t>Dade</t>
  </si>
  <si>
    <t>Thomas W</t>
  </si>
  <si>
    <t>25 Mar 1911</t>
  </si>
  <si>
    <t>Garden</t>
  </si>
  <si>
    <t>78 pp</t>
  </si>
  <si>
    <t>6 Dec 1918</t>
  </si>
  <si>
    <t>78 qq</t>
  </si>
  <si>
    <t>24 Aug 1922</t>
  </si>
  <si>
    <t>Bassam</t>
  </si>
  <si>
    <t>Florence M</t>
  </si>
  <si>
    <t>29 Oct 1914</t>
  </si>
  <si>
    <t>30 Oct 1914</t>
  </si>
  <si>
    <t>Jarvis</t>
  </si>
  <si>
    <t>78 ss</t>
  </si>
  <si>
    <t>13 Feb 1920</t>
  </si>
  <si>
    <t>Fanny Mary</t>
  </si>
  <si>
    <t>78 uu</t>
  </si>
  <si>
    <t>22 May 1920</t>
  </si>
  <si>
    <t>Ann B L</t>
  </si>
  <si>
    <t>15 Nov 1920</t>
  </si>
  <si>
    <t>RIckett</t>
  </si>
  <si>
    <t>78 vv</t>
  </si>
  <si>
    <t>30 Mar 1921</t>
  </si>
  <si>
    <t>79 tt</t>
  </si>
  <si>
    <t>18 Jul 1932</t>
  </si>
  <si>
    <t>83 tt</t>
  </si>
  <si>
    <t>14 Jan 1918</t>
  </si>
  <si>
    <t>Gant</t>
  </si>
  <si>
    <t>Bertie</t>
  </si>
  <si>
    <t>84 bb</t>
  </si>
  <si>
    <t>18 Sep 1886</t>
  </si>
  <si>
    <t>William Bowman</t>
  </si>
  <si>
    <t>86 cc</t>
  </si>
  <si>
    <t>1912</t>
  </si>
  <si>
    <t>9 Nov 1912</t>
  </si>
  <si>
    <t>88 gg</t>
  </si>
  <si>
    <t>Joseph Johnson</t>
  </si>
  <si>
    <t>89 cc</t>
  </si>
  <si>
    <t>16 Mar 1918</t>
  </si>
  <si>
    <t>Templeman</t>
  </si>
  <si>
    <t>Elsie E</t>
  </si>
  <si>
    <t>89 ss</t>
  </si>
  <si>
    <t>2 Apr 1904</t>
  </si>
  <si>
    <t>Charlotte Ann</t>
  </si>
  <si>
    <t>90 ii</t>
  </si>
  <si>
    <t>7 May 1904</t>
  </si>
  <si>
    <t>90 qq</t>
  </si>
  <si>
    <t>28 Jun 1921</t>
  </si>
  <si>
    <t>Eliza H</t>
  </si>
  <si>
    <t>92 ii</t>
  </si>
  <si>
    <t>14 Sep 1921</t>
  </si>
  <si>
    <t>92 oo</t>
  </si>
  <si>
    <t>19 Jan 1912</t>
  </si>
  <si>
    <t>Griffin</t>
  </si>
  <si>
    <t>92 uu</t>
  </si>
  <si>
    <t>29 Jan 1923</t>
  </si>
  <si>
    <t>94 bb</t>
  </si>
  <si>
    <t>11 Feb 1918</t>
  </si>
  <si>
    <t>94 mm</t>
  </si>
  <si>
    <t>21 Nov 1912</t>
  </si>
  <si>
    <t>96 jj</t>
  </si>
  <si>
    <t>28 Feb 1910</t>
  </si>
  <si>
    <t>Charles Edward</t>
  </si>
  <si>
    <t>96 ll</t>
  </si>
  <si>
    <t>3 Mar 1909</t>
  </si>
  <si>
    <t>Ernest Victor</t>
  </si>
  <si>
    <t>98 ss</t>
  </si>
  <si>
    <t>16 Dec 1918</t>
  </si>
  <si>
    <t>Meringskotter</t>
  </si>
  <si>
    <t>Bernard</t>
  </si>
  <si>
    <t>98 tt</t>
  </si>
  <si>
    <t>24 Dec 1918</t>
  </si>
  <si>
    <t>Warten</t>
  </si>
  <si>
    <t>Matthias</t>
  </si>
  <si>
    <t>99 ss</t>
  </si>
  <si>
    <t>1890</t>
  </si>
  <si>
    <t>3 Nov 1918</t>
  </si>
  <si>
    <t>Kessler</t>
  </si>
  <si>
    <t>Josef</t>
  </si>
  <si>
    <t>99 tt</t>
  </si>
  <si>
    <t>4 Nov 1918</t>
  </si>
  <si>
    <t>Mutter</t>
  </si>
  <si>
    <t>99 uu</t>
  </si>
  <si>
    <t>11 Dec 1918</t>
  </si>
  <si>
    <t>Dietrich</t>
  </si>
  <si>
    <t>August</t>
  </si>
  <si>
    <t>100 uu</t>
  </si>
  <si>
    <t>2 Nov 1918</t>
  </si>
  <si>
    <t>Weinmann</t>
  </si>
  <si>
    <t>103 ss</t>
  </si>
  <si>
    <t>6 Mar 1911</t>
  </si>
  <si>
    <t>103 tt</t>
  </si>
  <si>
    <t>Wingad</t>
  </si>
  <si>
    <t>Charles W</t>
  </si>
  <si>
    <t>103 uu</t>
  </si>
  <si>
    <t>23 Sep 1911</t>
  </si>
  <si>
    <t>Francis D</t>
  </si>
  <si>
    <t>104 tt</t>
  </si>
  <si>
    <t>18 Nov 1914</t>
  </si>
  <si>
    <t>18 Dec 1917</t>
  </si>
  <si>
    <t>105 ss</t>
  </si>
  <si>
    <t>20 Mar 1914</t>
  </si>
  <si>
    <t>Brighton</t>
  </si>
  <si>
    <t>107 kk</t>
  </si>
  <si>
    <t>17 Apr 1922</t>
  </si>
  <si>
    <t>Thelma Lilian</t>
  </si>
  <si>
    <t>107 ss</t>
  </si>
  <si>
    <t>13 Apr 1914</t>
  </si>
  <si>
    <t>109 ss</t>
  </si>
  <si>
    <t>25 Feb 1915</t>
  </si>
  <si>
    <t>Nixon</t>
  </si>
  <si>
    <t>Patricia</t>
  </si>
  <si>
    <t>110 ss</t>
  </si>
  <si>
    <t>25 May 1917</t>
  </si>
  <si>
    <t>Timmins</t>
  </si>
  <si>
    <t>Patrick</t>
  </si>
  <si>
    <t>112 ss</t>
  </si>
  <si>
    <t>1896</t>
  </si>
  <si>
    <t>8 Nov 1921</t>
  </si>
  <si>
    <t>Mary Francis</t>
  </si>
  <si>
    <t>..</t>
  </si>
  <si>
    <t>67</t>
  </si>
  <si>
    <t>50</t>
  </si>
  <si>
    <t>75</t>
  </si>
  <si>
    <t>42 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</si>
</sst>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2E2C25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42048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333333"/>
      <name val="Calibri"/>
      <family val="2"/>
      <scheme val="minor"/>
    </font>
    <font>
      <sz val="12"/>
      <color indexed="81"/>
      <name val="Tahoma"/>
      <family val="2"/>
    </font>
    <font>
      <b/>
      <sz val="12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3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vertical="center"/>
    </xf>
    <xf numFmtId="16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/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top"/>
    </xf>
    <xf numFmtId="0" fontId="1" fillId="0" borderId="5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49" fontId="2" fillId="0" borderId="4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vertical="center"/>
    </xf>
    <xf numFmtId="14" fontId="1" fillId="0" borderId="4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/>
    </xf>
    <xf numFmtId="49" fontId="2" fillId="0" borderId="4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16" fontId="2" fillId="0" borderId="4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/>
    <xf numFmtId="0" fontId="2" fillId="0" borderId="10" xfId="0" applyFont="1" applyFill="1" applyBorder="1" applyAlignment="1"/>
    <xf numFmtId="0" fontId="6" fillId="0" borderId="10" xfId="0" applyFont="1" applyFill="1" applyBorder="1" applyAlignment="1"/>
    <xf numFmtId="0" fontId="1" fillId="0" borderId="1" xfId="0" applyFont="1" applyFill="1" applyBorder="1" applyAlignment="1"/>
    <xf numFmtId="0" fontId="1" fillId="0" borderId="4" xfId="0" applyFont="1" applyFill="1" applyBorder="1" applyAlignment="1"/>
    <xf numFmtId="0" fontId="2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3" xfId="0" applyFont="1" applyFill="1" applyBorder="1" applyAlignment="1"/>
    <xf numFmtId="0" fontId="1" fillId="0" borderId="5" xfId="0" applyFont="1" applyFill="1" applyBorder="1" applyAlignment="1"/>
    <xf numFmtId="0" fontId="2" fillId="0" borderId="5" xfId="0" applyFont="1" applyFill="1" applyBorder="1" applyAlignment="1"/>
    <xf numFmtId="0" fontId="6" fillId="0" borderId="5" xfId="0" applyFont="1" applyFill="1" applyBorder="1" applyAlignment="1"/>
    <xf numFmtId="0" fontId="2" fillId="0" borderId="11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8" xfId="0" applyFont="1" applyFill="1" applyBorder="1" applyAlignment="1"/>
    <xf numFmtId="49" fontId="3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/>
    <xf numFmtId="0" fontId="2" fillId="0" borderId="8" xfId="0" applyFont="1" applyFill="1" applyBorder="1" applyAlignment="1"/>
    <xf numFmtId="49" fontId="3" fillId="0" borderId="6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/>
    <xf numFmtId="0" fontId="1" fillId="0" borderId="9" xfId="0" applyFont="1" applyFill="1" applyBorder="1" applyAlignment="1"/>
    <xf numFmtId="0" fontId="6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3" xfId="0" applyFont="1" applyFill="1" applyBorder="1" applyAlignment="1"/>
    <xf numFmtId="0" fontId="2" fillId="0" borderId="9" xfId="0" applyFont="1" applyFill="1" applyBorder="1" applyAlignment="1"/>
    <xf numFmtId="0" fontId="2" fillId="0" borderId="11" xfId="0" applyFont="1" applyFill="1" applyBorder="1" applyAlignment="1"/>
    <xf numFmtId="0" fontId="6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play.google.com/store/apps/details?id=com.findmypast.prod&amp;hl=en_GB" TargetMode="External"/><Relationship Id="rId1" Type="http://schemas.openxmlformats.org/officeDocument/2006/relationships/hyperlink" Target="https://apps.apple.com/gb/app/findmypast/id14448982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1394</xdr:row>
      <xdr:rowOff>0</xdr:rowOff>
    </xdr:from>
    <xdr:to>
      <xdr:col>0</xdr:col>
      <xdr:colOff>304800</xdr:colOff>
      <xdr:row>1395</xdr:row>
      <xdr:rowOff>106158</xdr:rowOff>
    </xdr:to>
    <xdr:sp macro="" textlink="">
      <xdr:nvSpPr>
        <xdr:cNvPr id="2" name="AutoShape 1" descr="https://d3nd02ak4v4ued.cloudfront.net/titan/dist/app-store-185f4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39E511-294D-4D80-ABA6-EBAFF99B35DF}"/>
            </a:ext>
          </a:extLst>
        </xdr:cNvPr>
        <xdr:cNvSpPr>
          <a:spLocks noChangeAspect="1" noChangeArrowheads="1"/>
        </xdr:cNvSpPr>
      </xdr:nvSpPr>
      <xdr:spPr bwMode="auto">
        <a:xfrm>
          <a:off x="0" y="205454250"/>
          <a:ext cx="3048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1394</xdr:row>
      <xdr:rowOff>0</xdr:rowOff>
    </xdr:from>
    <xdr:to>
      <xdr:col>0</xdr:col>
      <xdr:colOff>304800</xdr:colOff>
      <xdr:row>1395</xdr:row>
      <xdr:rowOff>106158</xdr:rowOff>
    </xdr:to>
    <xdr:sp macro="" textlink="">
      <xdr:nvSpPr>
        <xdr:cNvPr id="3" name="AutoShape 2" descr="https://d3nd02ak4v4ued.cloudfront.net/titan/dist/play-3d367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E9CB08-BCA7-4638-84E0-6EDBE6F9CE75}"/>
            </a:ext>
          </a:extLst>
        </xdr:cNvPr>
        <xdr:cNvSpPr>
          <a:spLocks noChangeAspect="1" noChangeArrowheads="1"/>
        </xdr:cNvSpPr>
      </xdr:nvSpPr>
      <xdr:spPr bwMode="auto">
        <a:xfrm>
          <a:off x="0" y="205454250"/>
          <a:ext cx="3048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1394</xdr:row>
      <xdr:rowOff>0</xdr:rowOff>
    </xdr:from>
    <xdr:to>
      <xdr:col>0</xdr:col>
      <xdr:colOff>304800</xdr:colOff>
      <xdr:row>1397</xdr:row>
      <xdr:rowOff>44157</xdr:rowOff>
    </xdr:to>
    <xdr:sp macro="" textlink="">
      <xdr:nvSpPr>
        <xdr:cNvPr id="4" name="AutoShape 11" descr="https://d3nd02ak4v4ued.cloudfront.net/titan/dist/app-store-185f4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5A7018-B445-40BF-9031-4851CBE26A2C}"/>
            </a:ext>
          </a:extLst>
        </xdr:cNvPr>
        <xdr:cNvSpPr>
          <a:spLocks noChangeAspect="1" noChangeArrowheads="1"/>
        </xdr:cNvSpPr>
      </xdr:nvSpPr>
      <xdr:spPr bwMode="auto">
        <a:xfrm>
          <a:off x="0" y="205454250"/>
          <a:ext cx="304800" cy="554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1394</xdr:row>
      <xdr:rowOff>0</xdr:rowOff>
    </xdr:from>
    <xdr:to>
      <xdr:col>0</xdr:col>
      <xdr:colOff>304800</xdr:colOff>
      <xdr:row>1395</xdr:row>
      <xdr:rowOff>129018</xdr:rowOff>
    </xdr:to>
    <xdr:sp macro="" textlink="">
      <xdr:nvSpPr>
        <xdr:cNvPr id="5" name="AutoShape 35" descr="https://d3nd02ak4v4ued.cloudfront.net/titan/dist/app-store-185f4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D8DFF3-91A8-483C-AB39-742AFE1FEE2A}"/>
            </a:ext>
          </a:extLst>
        </xdr:cNvPr>
        <xdr:cNvSpPr>
          <a:spLocks noChangeAspect="1" noChangeArrowheads="1"/>
        </xdr:cNvSpPr>
      </xdr:nvSpPr>
      <xdr:spPr bwMode="auto">
        <a:xfrm>
          <a:off x="0" y="205454250"/>
          <a:ext cx="304800" cy="299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1394</xdr:row>
      <xdr:rowOff>0</xdr:rowOff>
    </xdr:from>
    <xdr:to>
      <xdr:col>0</xdr:col>
      <xdr:colOff>304800</xdr:colOff>
      <xdr:row>1397</xdr:row>
      <xdr:rowOff>44157</xdr:rowOff>
    </xdr:to>
    <xdr:sp macro="" textlink="">
      <xdr:nvSpPr>
        <xdr:cNvPr id="6" name="AutoShape 39" descr="https://d3nd02ak4v4ued.cloudfront.net/titan/dist/app-store-185f4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162350-83B0-407A-8C5F-7A14A197ABC2}"/>
            </a:ext>
          </a:extLst>
        </xdr:cNvPr>
        <xdr:cNvSpPr>
          <a:spLocks noChangeAspect="1" noChangeArrowheads="1"/>
        </xdr:cNvSpPr>
      </xdr:nvSpPr>
      <xdr:spPr bwMode="auto">
        <a:xfrm>
          <a:off x="0" y="205454250"/>
          <a:ext cx="304800" cy="554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1394</xdr:row>
      <xdr:rowOff>0</xdr:rowOff>
    </xdr:from>
    <xdr:to>
      <xdr:col>0</xdr:col>
      <xdr:colOff>304800</xdr:colOff>
      <xdr:row>1395</xdr:row>
      <xdr:rowOff>129018</xdr:rowOff>
    </xdr:to>
    <xdr:sp macro="" textlink="">
      <xdr:nvSpPr>
        <xdr:cNvPr id="7" name="AutoShape 41" descr="https://d3nd02ak4v4ued.cloudfront.net/titan/dist/app-store-185f4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669ED8-8A02-438C-A4E8-26DC6560BC8E}"/>
            </a:ext>
          </a:extLst>
        </xdr:cNvPr>
        <xdr:cNvSpPr>
          <a:spLocks noChangeAspect="1" noChangeArrowheads="1"/>
        </xdr:cNvSpPr>
      </xdr:nvSpPr>
      <xdr:spPr bwMode="auto">
        <a:xfrm>
          <a:off x="0" y="205454250"/>
          <a:ext cx="304800" cy="299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1394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548F196-1352-4D25-A139-4B3A99E5F3D0}"/>
            </a:ext>
          </a:extLst>
        </xdr:cNvPr>
        <xdr:cNvSpPr txBox="1"/>
      </xdr:nvSpPr>
      <xdr:spPr>
        <a:xfrm>
          <a:off x="0" y="2054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48F78-9869-4253-B6ED-19C3870E834B}">
  <dimension ref="A1:FO1557"/>
  <sheetViews>
    <sheetView tabSelected="1" topLeftCell="AP239" zoomScale="120" zoomScaleNormal="120" workbookViewId="0">
      <selection activeCell="AX247" sqref="AX247:AX252"/>
    </sheetView>
  </sheetViews>
  <sheetFormatPr defaultColWidth="12.7109375" defaultRowHeight="14.1" customHeight="1" x14ac:dyDescent="0.2"/>
  <cols>
    <col min="1" max="3" width="12.7109375" style="3"/>
    <col min="4" max="4" width="15.140625" style="35" customWidth="1"/>
    <col min="5" max="6" width="12.7109375" style="3"/>
    <col min="7" max="7" width="12.7109375" style="34"/>
    <col min="8" max="8" width="14.140625" style="3" customWidth="1"/>
    <col min="9" max="9" width="14" style="3" customWidth="1"/>
    <col min="10" max="10" width="14.5703125" style="3" customWidth="1"/>
    <col min="11" max="11" width="12.7109375" style="35"/>
    <col min="12" max="14" width="12.7109375" style="3"/>
    <col min="15" max="15" width="12.7109375" style="35"/>
    <col min="16" max="16" width="12.7109375" style="3"/>
    <col min="17" max="17" width="12.7109375" style="34"/>
    <col min="18" max="18" width="13.7109375" style="35" customWidth="1"/>
    <col min="19" max="21" width="12.7109375" style="3"/>
    <col min="22" max="22" width="12.7109375" style="34"/>
    <col min="23" max="23" width="16.42578125" style="35" customWidth="1"/>
    <col min="24" max="24" width="12.7109375" style="3"/>
    <col min="25" max="25" width="14.7109375" style="34" customWidth="1"/>
    <col min="26" max="26" width="12.7109375" style="35"/>
    <col min="27" max="27" width="12.7109375" style="3"/>
    <col min="28" max="28" width="12.7109375" style="34"/>
    <col min="29" max="29" width="12.7109375" style="35"/>
    <col min="30" max="31" width="12.7109375" style="3"/>
    <col min="32" max="32" width="12.7109375" style="34"/>
    <col min="33" max="35" width="12.7109375" style="3"/>
    <col min="36" max="36" width="12.7109375" style="35"/>
    <col min="37" max="38" width="12.7109375" style="3"/>
    <col min="39" max="39" width="12.7109375" style="35"/>
    <col min="40" max="41" width="12.7109375" style="3"/>
    <col min="42" max="42" width="12.7109375" style="35"/>
    <col min="43" max="44" width="12.7109375" style="3"/>
    <col min="45" max="45" width="12.7109375" style="34"/>
    <col min="46" max="46" width="12.7109375" style="35"/>
    <col min="47" max="48" width="12.7109375" style="3"/>
    <col min="49" max="49" width="12.7109375" style="34"/>
    <col min="50" max="50" width="12.7109375" style="35"/>
    <col min="51" max="53" width="12.7109375" style="3"/>
    <col min="54" max="54" width="12.7109375" style="35"/>
    <col min="55" max="56" width="12.7109375" style="3"/>
    <col min="57" max="57" width="12.7109375" style="35"/>
    <col min="58" max="59" width="12.7109375" style="3"/>
    <col min="60" max="60" width="12.7109375" style="118"/>
    <col min="61" max="61" width="12.7109375" style="35"/>
    <col min="62" max="63" width="12.7109375" style="2"/>
    <col min="64" max="64" width="12.7109375" style="127"/>
    <col min="65" max="65" width="12.7109375" style="2"/>
    <col min="66" max="66" width="12.7109375" style="131"/>
    <col min="67" max="67" width="12.7109375" style="35"/>
    <col min="68" max="68" width="12.7109375" style="3"/>
    <col min="69" max="69" width="12.7109375" style="34"/>
    <col min="70" max="70" width="12.7109375" style="35"/>
    <col min="71" max="72" width="12.7109375" style="3"/>
    <col min="73" max="73" width="12.7109375" style="34"/>
    <col min="74" max="80" width="12.7109375" style="2"/>
    <col min="81" max="83" width="12.7109375" style="3"/>
    <col min="84" max="16384" width="12.7109375" style="2"/>
  </cols>
  <sheetData>
    <row r="1" spans="1:125" s="33" customFormat="1" ht="14.1" customHeight="1" thickTop="1" x14ac:dyDescent="0.2">
      <c r="A1" s="29"/>
      <c r="B1" s="30"/>
      <c r="C1" s="30"/>
      <c r="D1" s="31" t="s">
        <v>0</v>
      </c>
      <c r="E1" s="30" t="s">
        <v>0</v>
      </c>
      <c r="F1" s="30"/>
      <c r="G1" s="32"/>
      <c r="H1" s="30" t="s">
        <v>4</v>
      </c>
      <c r="I1" s="30"/>
      <c r="J1" s="30"/>
      <c r="K1" s="29" t="s">
        <v>8</v>
      </c>
      <c r="L1" s="30" t="s">
        <v>8</v>
      </c>
      <c r="M1" s="30"/>
      <c r="N1" s="30"/>
      <c r="O1" s="29"/>
      <c r="P1" s="30"/>
      <c r="Q1" s="32"/>
      <c r="R1" s="29"/>
      <c r="S1" s="30"/>
      <c r="T1" s="30"/>
      <c r="U1" s="30"/>
      <c r="V1" s="32"/>
      <c r="W1" s="29"/>
      <c r="X1" s="30"/>
      <c r="Y1" s="32"/>
      <c r="Z1" s="31" t="s">
        <v>11</v>
      </c>
      <c r="AA1" s="40"/>
      <c r="AB1" s="81"/>
      <c r="AC1" s="29"/>
      <c r="AD1" s="30"/>
      <c r="AE1" s="30"/>
      <c r="AF1" s="32"/>
      <c r="AG1" s="40" t="s">
        <v>15</v>
      </c>
      <c r="AH1" s="30" t="s">
        <v>15</v>
      </c>
      <c r="AI1" s="30"/>
      <c r="AJ1" s="31" t="s">
        <v>19</v>
      </c>
      <c r="AK1" s="30"/>
      <c r="AL1" s="30"/>
      <c r="AM1" s="31" t="s">
        <v>23</v>
      </c>
      <c r="AN1" s="40" t="s">
        <v>23</v>
      </c>
      <c r="AO1" s="3"/>
      <c r="AP1" s="31" t="s">
        <v>27</v>
      </c>
      <c r="AQ1" s="70" t="s">
        <v>27</v>
      </c>
      <c r="AR1" s="30"/>
      <c r="AS1" s="32"/>
      <c r="AT1" s="80" t="s">
        <v>31</v>
      </c>
      <c r="AU1" s="30"/>
      <c r="AV1" s="30"/>
      <c r="AW1" s="32"/>
      <c r="AX1" s="29" t="s">
        <v>35</v>
      </c>
      <c r="AY1" s="40" t="s">
        <v>35</v>
      </c>
      <c r="AZ1" s="30"/>
      <c r="BA1" s="30"/>
      <c r="BB1" s="29" t="s">
        <v>39</v>
      </c>
      <c r="BC1" s="40" t="s">
        <v>39</v>
      </c>
      <c r="BD1" s="30"/>
      <c r="BE1" s="29" t="s">
        <v>42</v>
      </c>
      <c r="BF1" s="40" t="s">
        <v>42</v>
      </c>
      <c r="BG1" s="40" t="s">
        <v>68</v>
      </c>
      <c r="BH1" s="115" t="s">
        <v>803</v>
      </c>
      <c r="BI1" s="31" t="s">
        <v>80</v>
      </c>
      <c r="BL1" s="126"/>
      <c r="BN1" s="130"/>
      <c r="BO1" s="31" t="s">
        <v>46</v>
      </c>
      <c r="BP1" s="30"/>
      <c r="BQ1" s="32"/>
      <c r="BR1" s="31" t="s">
        <v>50</v>
      </c>
      <c r="BS1" s="40"/>
      <c r="BT1" s="30"/>
      <c r="BU1" s="32"/>
      <c r="BV1" s="1"/>
      <c r="BW1" s="1"/>
      <c r="BX1" s="1"/>
      <c r="BY1" s="1"/>
      <c r="BZ1" s="1"/>
      <c r="CA1" s="1"/>
      <c r="CB1" s="6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</row>
    <row r="2" spans="1:125" ht="14.1" customHeight="1" x14ac:dyDescent="0.2">
      <c r="A2" s="35"/>
      <c r="D2" s="36" t="s">
        <v>3</v>
      </c>
      <c r="E2" s="4" t="s">
        <v>55</v>
      </c>
      <c r="F2" s="4"/>
      <c r="G2" s="37"/>
      <c r="H2" s="4" t="s">
        <v>7</v>
      </c>
      <c r="I2" s="4"/>
      <c r="J2" s="4"/>
      <c r="L2" s="4" t="s">
        <v>58</v>
      </c>
      <c r="Z2" s="36" t="s">
        <v>14</v>
      </c>
      <c r="AA2" s="7"/>
      <c r="AB2" s="48"/>
      <c r="AG2" s="7"/>
      <c r="AH2" s="3" t="s">
        <v>18</v>
      </c>
      <c r="AJ2" s="36" t="s">
        <v>22</v>
      </c>
      <c r="AM2" s="36" t="s">
        <v>26</v>
      </c>
      <c r="AN2" s="7" t="s">
        <v>73</v>
      </c>
      <c r="AP2" s="36" t="s">
        <v>30</v>
      </c>
      <c r="AQ2" s="20" t="s">
        <v>77</v>
      </c>
      <c r="AT2" s="66" t="s">
        <v>34</v>
      </c>
      <c r="AX2" s="67" t="s">
        <v>38</v>
      </c>
      <c r="AY2" s="4" t="s">
        <v>64</v>
      </c>
      <c r="BB2" s="39"/>
      <c r="BC2" s="7" t="s">
        <v>67</v>
      </c>
      <c r="BE2" s="39" t="s">
        <v>45</v>
      </c>
      <c r="BF2" s="7" t="s">
        <v>79</v>
      </c>
      <c r="BG2" s="7" t="s">
        <v>70</v>
      </c>
      <c r="BH2" s="116" t="s">
        <v>128</v>
      </c>
      <c r="BI2" s="36" t="s">
        <v>83</v>
      </c>
      <c r="BO2" s="36" t="s">
        <v>49</v>
      </c>
      <c r="BR2" s="36" t="s">
        <v>14</v>
      </c>
      <c r="CB2" s="8"/>
      <c r="CC2" s="2"/>
      <c r="CD2" s="2"/>
      <c r="CE2" s="2"/>
    </row>
    <row r="3" spans="1:125" ht="14.1" customHeight="1" x14ac:dyDescent="0.2">
      <c r="A3" s="35"/>
      <c r="D3" s="36" t="s">
        <v>2</v>
      </c>
      <c r="E3" s="4" t="s">
        <v>54</v>
      </c>
      <c r="F3" s="4"/>
      <c r="G3" s="37"/>
      <c r="H3" s="4" t="s">
        <v>6</v>
      </c>
      <c r="I3" s="4"/>
      <c r="J3" s="4"/>
      <c r="K3" s="35" t="s">
        <v>10</v>
      </c>
      <c r="L3" s="4" t="s">
        <v>57</v>
      </c>
      <c r="Z3" s="36" t="s">
        <v>13</v>
      </c>
      <c r="AA3" s="7"/>
      <c r="AB3" s="48"/>
      <c r="AG3" s="7" t="s">
        <v>17</v>
      </c>
      <c r="AH3" s="3" t="s">
        <v>17</v>
      </c>
      <c r="AJ3" s="36" t="s">
        <v>21</v>
      </c>
      <c r="AM3" s="36" t="s">
        <v>25</v>
      </c>
      <c r="AN3" s="7" t="s">
        <v>2</v>
      </c>
      <c r="AP3" s="36" t="s">
        <v>29</v>
      </c>
      <c r="AQ3" s="20" t="s">
        <v>76</v>
      </c>
      <c r="AT3" s="66" t="s">
        <v>33</v>
      </c>
      <c r="AX3" s="67" t="s">
        <v>37</v>
      </c>
      <c r="AY3" s="4" t="s">
        <v>63</v>
      </c>
      <c r="BB3" s="39" t="s">
        <v>41</v>
      </c>
      <c r="BC3" s="7" t="s">
        <v>66</v>
      </c>
      <c r="BE3" s="39" t="s">
        <v>44</v>
      </c>
      <c r="BF3" s="47" t="s">
        <v>33</v>
      </c>
      <c r="BG3" s="47" t="s">
        <v>33</v>
      </c>
      <c r="BH3" s="116" t="s">
        <v>805</v>
      </c>
      <c r="BI3" s="36" t="s">
        <v>82</v>
      </c>
      <c r="BO3" s="36" t="s">
        <v>48</v>
      </c>
      <c r="BR3" s="36" t="s">
        <v>52</v>
      </c>
      <c r="CB3" s="8"/>
      <c r="CC3" s="2"/>
      <c r="CD3" s="2"/>
      <c r="CE3" s="2"/>
    </row>
    <row r="4" spans="1:125" ht="14.1" customHeight="1" x14ac:dyDescent="0.2">
      <c r="A4" s="35"/>
      <c r="D4" s="38">
        <f>SUM(1863-D6)</f>
        <v>1863</v>
      </c>
      <c r="E4" s="4">
        <v>1800</v>
      </c>
      <c r="F4" s="4"/>
      <c r="G4" s="37"/>
      <c r="H4" s="4">
        <v>1833</v>
      </c>
      <c r="I4" s="4"/>
      <c r="J4" s="4"/>
      <c r="K4" s="35">
        <v>1869</v>
      </c>
      <c r="L4" s="5" t="s">
        <v>56</v>
      </c>
      <c r="Z4" s="38">
        <f>SUM(1864-Z6)</f>
        <v>1864</v>
      </c>
      <c r="AA4" s="6"/>
      <c r="AB4" s="76"/>
      <c r="AG4" s="6">
        <f>SUM(1863-AG6)</f>
        <v>1863</v>
      </c>
      <c r="AH4" s="3">
        <v>1844</v>
      </c>
      <c r="AJ4" s="38">
        <f>SUM(1862-AJ6)</f>
        <v>1862</v>
      </c>
      <c r="AM4" s="38">
        <f>SUM(1864-AM6)</f>
        <v>1860</v>
      </c>
      <c r="AN4" s="6">
        <f>SUM(1862-AN6)</f>
        <v>1860</v>
      </c>
      <c r="AP4" s="38">
        <f>SUM(1861-AP6)</f>
        <v>1861</v>
      </c>
      <c r="AQ4" s="20" t="s">
        <v>74</v>
      </c>
      <c r="AT4" s="66">
        <v>1851</v>
      </c>
      <c r="AX4" s="67">
        <v>1901</v>
      </c>
      <c r="AY4" s="6">
        <f>SUM(1860-AY6)</f>
        <v>1860</v>
      </c>
      <c r="BB4" s="39">
        <v>1886</v>
      </c>
      <c r="BC4" s="6">
        <f>SUM(1860-BC6)</f>
        <v>1860</v>
      </c>
      <c r="BE4" s="39">
        <v>1866</v>
      </c>
      <c r="BF4" s="6">
        <f>SUM(1860-BF6)</f>
        <v>1860</v>
      </c>
      <c r="BG4" s="7">
        <f>SUM(1856-BG6)</f>
        <v>1856</v>
      </c>
      <c r="BH4" s="117">
        <f>SUM(1865-BH6)</f>
        <v>1808</v>
      </c>
      <c r="BI4" s="38">
        <v>1842</v>
      </c>
      <c r="BO4" s="38">
        <f>SUM(1855-BO6)</f>
        <v>1851</v>
      </c>
      <c r="CB4" s="6"/>
      <c r="CC4" s="2"/>
      <c r="CD4" s="2"/>
      <c r="CE4" s="2"/>
    </row>
    <row r="5" spans="1:125" ht="14.1" customHeight="1" x14ac:dyDescent="0.2">
      <c r="A5" s="35"/>
      <c r="D5" s="36" t="s">
        <v>1</v>
      </c>
      <c r="E5" s="4" t="s">
        <v>53</v>
      </c>
      <c r="F5" s="4"/>
      <c r="G5" s="37"/>
      <c r="H5" s="4" t="s">
        <v>5</v>
      </c>
      <c r="I5" s="4"/>
      <c r="J5" s="4"/>
      <c r="K5" s="39" t="s">
        <v>9</v>
      </c>
      <c r="L5" s="4">
        <v>1900</v>
      </c>
      <c r="Z5" s="36" t="s">
        <v>12</v>
      </c>
      <c r="AA5" s="7"/>
      <c r="AB5" s="48"/>
      <c r="AG5" s="7" t="s">
        <v>61</v>
      </c>
      <c r="AH5" s="3" t="s">
        <v>16</v>
      </c>
      <c r="AJ5" s="36" t="s">
        <v>20</v>
      </c>
      <c r="AM5" s="36" t="s">
        <v>24</v>
      </c>
      <c r="AN5" s="6" t="s">
        <v>72</v>
      </c>
      <c r="AP5" s="36" t="s">
        <v>28</v>
      </c>
      <c r="AQ5" s="14" t="s">
        <v>75</v>
      </c>
      <c r="AT5" s="64" t="s">
        <v>32</v>
      </c>
      <c r="AX5" s="64" t="s">
        <v>36</v>
      </c>
      <c r="AY5" s="4" t="s">
        <v>62</v>
      </c>
      <c r="BB5" s="39" t="s">
        <v>40</v>
      </c>
      <c r="BC5" s="6" t="s">
        <v>65</v>
      </c>
      <c r="BE5" s="39" t="s">
        <v>43</v>
      </c>
      <c r="BF5" s="6" t="s">
        <v>78</v>
      </c>
      <c r="BG5" s="7" t="s">
        <v>69</v>
      </c>
      <c r="BH5" s="118" t="s">
        <v>804</v>
      </c>
      <c r="BI5" s="38" t="s">
        <v>81</v>
      </c>
      <c r="BM5" s="15"/>
      <c r="BN5" s="132"/>
      <c r="BO5" s="38" t="s">
        <v>47</v>
      </c>
      <c r="BR5" s="38" t="s">
        <v>51</v>
      </c>
      <c r="CB5" s="6"/>
      <c r="CC5" s="2"/>
      <c r="CD5" s="2"/>
      <c r="CE5" s="2"/>
    </row>
    <row r="6" spans="1:125" ht="14.1" customHeight="1" thickBot="1" x14ac:dyDescent="0.25">
      <c r="A6" s="35"/>
      <c r="D6" s="36">
        <v>0</v>
      </c>
      <c r="E6" s="3">
        <f>SUM(1867-E4)</f>
        <v>67</v>
      </c>
      <c r="H6" s="3">
        <f>SUM(1868-H4)</f>
        <v>35</v>
      </c>
      <c r="K6" s="35">
        <f>SUM(1869-K4)</f>
        <v>0</v>
      </c>
      <c r="L6" s="3">
        <f>SUM(1900-L5)</f>
        <v>0</v>
      </c>
      <c r="Z6" s="36">
        <v>0</v>
      </c>
      <c r="AA6" s="7"/>
      <c r="AB6" s="48"/>
      <c r="AG6" s="7">
        <v>0</v>
      </c>
      <c r="AH6" s="3">
        <v>46</v>
      </c>
      <c r="AJ6" s="36">
        <v>0</v>
      </c>
      <c r="AM6" s="36">
        <v>4</v>
      </c>
      <c r="AN6" s="7">
        <v>2</v>
      </c>
      <c r="AP6" s="38">
        <v>0</v>
      </c>
      <c r="AQ6" s="3">
        <f>SUM(1925-AQ4)</f>
        <v>52</v>
      </c>
      <c r="AT6" s="64">
        <f>SUM(1920-AT4)</f>
        <v>69</v>
      </c>
      <c r="AX6" s="35">
        <f>SUM(1902 -AX4)</f>
        <v>1</v>
      </c>
      <c r="AY6" s="4">
        <v>0</v>
      </c>
      <c r="BB6" s="35">
        <f>SUM(1886-BB4)</f>
        <v>0</v>
      </c>
      <c r="BC6" s="6">
        <v>0</v>
      </c>
      <c r="BE6" s="35">
        <v>0</v>
      </c>
      <c r="BF6" s="6">
        <v>0</v>
      </c>
      <c r="BG6" s="6">
        <v>0</v>
      </c>
      <c r="BH6" s="118">
        <v>57</v>
      </c>
      <c r="BI6" s="38">
        <v>13</v>
      </c>
      <c r="BM6" s="15"/>
      <c r="BN6" s="132"/>
      <c r="BO6" s="38">
        <v>4</v>
      </c>
      <c r="CB6" s="6"/>
      <c r="CC6" s="2"/>
      <c r="CD6" s="2"/>
      <c r="CE6" s="2"/>
    </row>
    <row r="7" spans="1:125" s="33" customFormat="1" ht="14.1" customHeight="1" thickTop="1" x14ac:dyDescent="0.2">
      <c r="A7" s="31" t="s">
        <v>84</v>
      </c>
      <c r="B7" s="40" t="s">
        <v>84</v>
      </c>
      <c r="C7" s="30" t="s">
        <v>84</v>
      </c>
      <c r="D7" s="41"/>
      <c r="E7" s="42"/>
      <c r="F7" s="42"/>
      <c r="G7" s="43"/>
      <c r="H7" s="44" t="s">
        <v>88</v>
      </c>
      <c r="I7" s="44"/>
      <c r="J7" s="44"/>
      <c r="K7" s="41"/>
      <c r="L7" s="30"/>
      <c r="M7" s="30"/>
      <c r="N7" s="30"/>
      <c r="O7" s="29"/>
      <c r="P7" s="30"/>
      <c r="Q7" s="32"/>
      <c r="R7" s="29" t="s">
        <v>91</v>
      </c>
      <c r="S7" s="40" t="s">
        <v>91</v>
      </c>
      <c r="T7" s="30"/>
      <c r="U7" s="30"/>
      <c r="V7" s="32"/>
      <c r="W7" s="29" t="s">
        <v>94</v>
      </c>
      <c r="X7" s="30"/>
      <c r="Y7" s="32"/>
      <c r="Z7" s="29" t="s">
        <v>97</v>
      </c>
      <c r="AA7" s="30" t="s">
        <v>97</v>
      </c>
      <c r="AB7" s="32"/>
      <c r="AC7" s="29" t="s">
        <v>129</v>
      </c>
      <c r="AD7" s="30"/>
      <c r="AE7" s="30"/>
      <c r="AF7" s="32"/>
      <c r="AG7" s="30" t="s">
        <v>101</v>
      </c>
      <c r="AH7" s="30"/>
      <c r="AI7" s="30"/>
      <c r="AJ7" s="29"/>
      <c r="AK7" s="30"/>
      <c r="AL7" s="30"/>
      <c r="AM7" s="29" t="s">
        <v>105</v>
      </c>
      <c r="AN7" s="30"/>
      <c r="AO7" s="30"/>
      <c r="AP7" s="29" t="s">
        <v>108</v>
      </c>
      <c r="AQ7" s="30" t="s">
        <v>108</v>
      </c>
      <c r="AR7" s="30"/>
      <c r="AS7" s="32"/>
      <c r="AT7" s="29" t="s">
        <v>110</v>
      </c>
      <c r="AU7" s="30"/>
      <c r="AV7" s="30"/>
      <c r="AW7" s="32"/>
      <c r="AX7" s="29"/>
      <c r="AY7" s="30"/>
      <c r="AZ7" s="30"/>
      <c r="BA7" s="30"/>
      <c r="BB7" s="29"/>
      <c r="BC7" s="30"/>
      <c r="BD7" s="30"/>
      <c r="BE7" s="29" t="s">
        <v>133</v>
      </c>
      <c r="BF7" s="30"/>
      <c r="BG7" s="30"/>
      <c r="BH7" s="115"/>
      <c r="BI7" s="31" t="s">
        <v>114</v>
      </c>
      <c r="BL7" s="157"/>
      <c r="BM7" s="45"/>
      <c r="BN7" s="158"/>
      <c r="BO7" s="29"/>
      <c r="BP7" s="30"/>
      <c r="BQ7" s="32"/>
      <c r="BR7" s="29"/>
      <c r="BS7" s="30"/>
      <c r="BT7" s="30"/>
      <c r="BU7" s="32"/>
      <c r="BV7" s="2"/>
      <c r="BW7" s="2"/>
      <c r="BX7" s="2"/>
      <c r="BY7" s="2"/>
      <c r="BZ7" s="2"/>
      <c r="CA7" s="2"/>
      <c r="CB7" s="2"/>
      <c r="CC7" s="15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</row>
    <row r="8" spans="1:125" ht="14.1" customHeight="1" x14ac:dyDescent="0.2">
      <c r="A8" s="36" t="s">
        <v>87</v>
      </c>
      <c r="B8" s="6" t="s">
        <v>104</v>
      </c>
      <c r="C8" s="4" t="s">
        <v>125</v>
      </c>
      <c r="D8" s="39"/>
      <c r="E8" s="4"/>
      <c r="F8" s="4"/>
      <c r="G8" s="37"/>
      <c r="H8" s="17" t="s">
        <v>55</v>
      </c>
      <c r="I8" s="17"/>
      <c r="J8" s="17"/>
      <c r="K8" s="39"/>
      <c r="R8" s="39" t="s">
        <v>128</v>
      </c>
      <c r="S8" s="7" t="s">
        <v>93</v>
      </c>
      <c r="W8" s="67" t="s">
        <v>96</v>
      </c>
      <c r="X8" s="10"/>
      <c r="Z8" s="39" t="s">
        <v>100</v>
      </c>
      <c r="AA8" s="3" t="s">
        <v>120</v>
      </c>
      <c r="AB8" s="37"/>
      <c r="AC8" s="39" t="s">
        <v>132</v>
      </c>
      <c r="AG8" s="4" t="s">
        <v>104</v>
      </c>
      <c r="AM8" s="67" t="s">
        <v>107</v>
      </c>
      <c r="AP8" s="39" t="s">
        <v>109</v>
      </c>
      <c r="AQ8" s="10" t="s">
        <v>122</v>
      </c>
      <c r="AT8" s="39" t="s">
        <v>113</v>
      </c>
      <c r="BE8" s="67" t="s">
        <v>113</v>
      </c>
      <c r="BI8" s="36" t="s">
        <v>116</v>
      </c>
      <c r="BL8" s="128"/>
      <c r="BM8" s="15"/>
      <c r="BN8" s="132"/>
      <c r="CC8" s="2"/>
      <c r="CD8" s="2"/>
      <c r="CE8" s="2"/>
    </row>
    <row r="9" spans="1:125" ht="14.1" customHeight="1" x14ac:dyDescent="0.2">
      <c r="A9" s="36" t="s">
        <v>86</v>
      </c>
      <c r="B9" s="6" t="s">
        <v>117</v>
      </c>
      <c r="C9" s="4" t="s">
        <v>124</v>
      </c>
      <c r="D9" s="39"/>
      <c r="E9" s="4"/>
      <c r="F9" s="4"/>
      <c r="G9" s="37"/>
      <c r="H9" s="17" t="s">
        <v>90</v>
      </c>
      <c r="I9" s="17"/>
      <c r="J9" s="17"/>
      <c r="K9" s="39"/>
      <c r="R9" s="39" t="s">
        <v>127</v>
      </c>
      <c r="S9" s="47" t="s">
        <v>59</v>
      </c>
      <c r="W9" s="67" t="s">
        <v>44</v>
      </c>
      <c r="X9" s="10"/>
      <c r="Z9" s="39" t="s">
        <v>99</v>
      </c>
      <c r="AA9" s="3" t="s">
        <v>119</v>
      </c>
      <c r="AB9" s="37"/>
      <c r="AC9" s="39" t="s">
        <v>131</v>
      </c>
      <c r="AG9" s="4" t="s">
        <v>103</v>
      </c>
      <c r="AM9" s="67" t="s">
        <v>2</v>
      </c>
      <c r="AP9" s="39" t="s">
        <v>76</v>
      </c>
      <c r="AQ9" s="10" t="s">
        <v>41</v>
      </c>
      <c r="AT9" s="39" t="s">
        <v>112</v>
      </c>
      <c r="BE9" s="67" t="s">
        <v>135</v>
      </c>
      <c r="BI9" s="72" t="s">
        <v>82</v>
      </c>
      <c r="BL9" s="128"/>
      <c r="BM9" s="15"/>
      <c r="BN9" s="132"/>
      <c r="CC9" s="2"/>
      <c r="CD9" s="2"/>
      <c r="CE9" s="2"/>
    </row>
    <row r="10" spans="1:125" s="1" customFormat="1" ht="14.1" customHeight="1" x14ac:dyDescent="0.2">
      <c r="A10" s="38">
        <f>SUM(1863-A12)</f>
        <v>1860</v>
      </c>
      <c r="B10" s="6">
        <f>SUM(1863-B12)</f>
        <v>1780</v>
      </c>
      <c r="C10" s="4">
        <v>1828</v>
      </c>
      <c r="D10" s="39"/>
      <c r="E10" s="4"/>
      <c r="F10" s="4"/>
      <c r="G10" s="37"/>
      <c r="H10" s="17">
        <v>1821</v>
      </c>
      <c r="I10" s="17"/>
      <c r="J10" s="17"/>
      <c r="K10" s="39"/>
      <c r="L10" s="4"/>
      <c r="M10" s="3"/>
      <c r="N10" s="4"/>
      <c r="O10" s="39"/>
      <c r="P10" s="4"/>
      <c r="Q10" s="37"/>
      <c r="R10" s="39">
        <v>1823</v>
      </c>
      <c r="S10" s="7">
        <f>SUM(1856-S12)</f>
        <v>1856</v>
      </c>
      <c r="T10" s="4"/>
      <c r="U10" s="4"/>
      <c r="V10" s="34"/>
      <c r="W10" s="67">
        <v>1875</v>
      </c>
      <c r="X10" s="10"/>
      <c r="Y10" s="34"/>
      <c r="Z10" s="39">
        <v>1831</v>
      </c>
      <c r="AA10" s="3">
        <v>1851</v>
      </c>
      <c r="AB10" s="37"/>
      <c r="AC10" s="39">
        <v>1796</v>
      </c>
      <c r="AD10" s="4"/>
      <c r="AE10" s="4"/>
      <c r="AF10" s="37"/>
      <c r="AG10" s="4">
        <v>1828</v>
      </c>
      <c r="AH10" s="4"/>
      <c r="AI10" s="4"/>
      <c r="AJ10" s="36"/>
      <c r="AK10" s="7"/>
      <c r="AL10" s="7"/>
      <c r="AM10" s="67">
        <v>1870</v>
      </c>
      <c r="AN10" s="4"/>
      <c r="AO10" s="4"/>
      <c r="AP10" s="39">
        <v>1895</v>
      </c>
      <c r="AQ10" s="10">
        <v>1826</v>
      </c>
      <c r="AR10" s="4"/>
      <c r="AS10" s="37"/>
      <c r="AT10" s="39">
        <v>1824</v>
      </c>
      <c r="AU10" s="4"/>
      <c r="AV10" s="4"/>
      <c r="AW10" s="37"/>
      <c r="AX10" s="39"/>
      <c r="AY10" s="4"/>
      <c r="AZ10" s="4"/>
      <c r="BA10" s="4"/>
      <c r="BB10" s="39"/>
      <c r="BC10" s="4"/>
      <c r="BD10" s="4"/>
      <c r="BE10" s="35">
        <f>SUM(1858-BE12)</f>
        <v>1773</v>
      </c>
      <c r="BF10" s="4"/>
      <c r="BG10" s="3"/>
      <c r="BH10" s="118"/>
      <c r="BI10" s="36">
        <f>SUM(1856-BI12)</f>
        <v>1843</v>
      </c>
      <c r="BL10" s="128"/>
      <c r="BM10" s="15"/>
      <c r="BN10" s="132"/>
      <c r="BO10" s="35"/>
      <c r="BP10" s="3"/>
      <c r="BQ10" s="34"/>
      <c r="BR10" s="35"/>
      <c r="BS10" s="3"/>
      <c r="BT10" s="3"/>
      <c r="BU10" s="34"/>
      <c r="BV10" s="2"/>
      <c r="BW10" s="2"/>
      <c r="BX10" s="2"/>
      <c r="BY10" s="2"/>
      <c r="BZ10" s="2"/>
      <c r="CA10" s="2"/>
      <c r="CG10" s="6"/>
      <c r="CH10" s="6"/>
      <c r="CI10" s="6"/>
      <c r="CJ10" s="8"/>
      <c r="CK10" s="8"/>
      <c r="CL10" s="6"/>
    </row>
    <row r="11" spans="1:125" s="1" customFormat="1" ht="14.1" customHeight="1" x14ac:dyDescent="0.2">
      <c r="A11" s="36" t="s">
        <v>85</v>
      </c>
      <c r="B11" s="6" t="s">
        <v>85</v>
      </c>
      <c r="C11" s="4" t="s">
        <v>123</v>
      </c>
      <c r="D11" s="35"/>
      <c r="E11" s="3"/>
      <c r="F11" s="3"/>
      <c r="G11" s="34"/>
      <c r="H11" s="17" t="s">
        <v>89</v>
      </c>
      <c r="I11" s="17"/>
      <c r="J11" s="17"/>
      <c r="K11" s="35"/>
      <c r="L11" s="6"/>
      <c r="M11" s="7"/>
      <c r="N11" s="4"/>
      <c r="O11" s="39"/>
      <c r="P11" s="4"/>
      <c r="Q11" s="37"/>
      <c r="R11" s="39" t="s">
        <v>126</v>
      </c>
      <c r="S11" s="7" t="s">
        <v>92</v>
      </c>
      <c r="T11" s="4"/>
      <c r="U11" s="4"/>
      <c r="V11" s="37"/>
      <c r="W11" s="67" t="s">
        <v>95</v>
      </c>
      <c r="X11" s="10"/>
      <c r="Y11" s="48"/>
      <c r="Z11" s="39" t="s">
        <v>98</v>
      </c>
      <c r="AA11" s="3" t="s">
        <v>118</v>
      </c>
      <c r="AB11" s="37"/>
      <c r="AC11" s="39" t="s">
        <v>130</v>
      </c>
      <c r="AD11" s="4"/>
      <c r="AE11" s="7"/>
      <c r="AF11" s="48"/>
      <c r="AG11" s="4" t="s">
        <v>102</v>
      </c>
      <c r="AH11" s="7"/>
      <c r="AI11" s="7"/>
      <c r="AJ11" s="36"/>
      <c r="AK11" s="7"/>
      <c r="AL11" s="7"/>
      <c r="AM11" s="67" t="s">
        <v>106</v>
      </c>
      <c r="AN11" s="4"/>
      <c r="AO11" s="3"/>
      <c r="AP11" s="79" t="s">
        <v>56</v>
      </c>
      <c r="AQ11" s="10" t="s">
        <v>121</v>
      </c>
      <c r="AR11" s="4"/>
      <c r="AS11" s="48"/>
      <c r="AT11" s="66" t="s">
        <v>111</v>
      </c>
      <c r="AU11" s="4"/>
      <c r="AV11" s="4"/>
      <c r="AW11" s="37"/>
      <c r="AX11" s="39"/>
      <c r="AY11" s="4"/>
      <c r="AZ11" s="7"/>
      <c r="BA11" s="4"/>
      <c r="BB11" s="39"/>
      <c r="BC11" s="14"/>
      <c r="BD11" s="4"/>
      <c r="BE11" s="67" t="s">
        <v>134</v>
      </c>
      <c r="BF11" s="3"/>
      <c r="BG11" s="3"/>
      <c r="BH11" s="118"/>
      <c r="BI11" s="36" t="s">
        <v>115</v>
      </c>
      <c r="BL11" s="128"/>
      <c r="BM11" s="15"/>
      <c r="BN11" s="132"/>
      <c r="BO11" s="35"/>
      <c r="BP11" s="3"/>
      <c r="BQ11" s="34"/>
      <c r="BR11" s="39"/>
      <c r="BS11" s="3"/>
      <c r="BT11" s="3"/>
      <c r="BU11" s="34"/>
      <c r="BV11" s="15"/>
      <c r="BW11" s="15"/>
      <c r="BX11" s="15"/>
      <c r="BY11" s="15"/>
      <c r="BZ11" s="15"/>
      <c r="CA11" s="15"/>
      <c r="CB11" s="2"/>
      <c r="CC11" s="2"/>
      <c r="CH11" s="6"/>
      <c r="CI11" s="6"/>
      <c r="CJ11" s="6"/>
      <c r="CK11" s="8"/>
      <c r="CL11" s="8"/>
      <c r="CM11" s="6"/>
      <c r="CN11" s="6"/>
      <c r="CO11" s="6"/>
      <c r="CP11" s="6"/>
      <c r="CQ11" s="8"/>
      <c r="CR11" s="8"/>
      <c r="CS11" s="6"/>
    </row>
    <row r="12" spans="1:125" s="57" customFormat="1" ht="14.1" customHeight="1" thickBot="1" x14ac:dyDescent="0.25">
      <c r="A12" s="49">
        <v>3</v>
      </c>
      <c r="B12" s="50">
        <v>83</v>
      </c>
      <c r="C12" s="51">
        <f>SUM(1894 -C10)</f>
        <v>66</v>
      </c>
      <c r="D12" s="52"/>
      <c r="E12" s="51"/>
      <c r="F12" s="51"/>
      <c r="G12" s="53"/>
      <c r="H12" s="54">
        <f>SUM(1877-H10)</f>
        <v>56</v>
      </c>
      <c r="I12" s="54"/>
      <c r="J12" s="54"/>
      <c r="K12" s="52"/>
      <c r="L12" s="50"/>
      <c r="M12" s="55"/>
      <c r="N12" s="59"/>
      <c r="O12" s="56"/>
      <c r="P12" s="59"/>
      <c r="Q12" s="86"/>
      <c r="R12" s="52">
        <f>SUM(1880-R10)</f>
        <v>57</v>
      </c>
      <c r="S12" s="50">
        <v>0</v>
      </c>
      <c r="T12" s="51"/>
      <c r="U12" s="51"/>
      <c r="V12" s="53"/>
      <c r="W12" s="52">
        <v>0</v>
      </c>
      <c r="X12" s="51"/>
      <c r="Y12" s="86"/>
      <c r="Z12" s="52">
        <v>43</v>
      </c>
      <c r="AA12" s="51">
        <v>28</v>
      </c>
      <c r="AB12" s="53"/>
      <c r="AC12" s="52">
        <f>SUM(1872-AC10)</f>
        <v>76</v>
      </c>
      <c r="AD12" s="59"/>
      <c r="AE12" s="55"/>
      <c r="AF12" s="107"/>
      <c r="AG12" s="51">
        <f>SUM(1867-AG10)</f>
        <v>39</v>
      </c>
      <c r="AH12" s="55"/>
      <c r="AI12" s="55"/>
      <c r="AJ12" s="49"/>
      <c r="AK12" s="55"/>
      <c r="AL12" s="55"/>
      <c r="AM12" s="52">
        <v>4</v>
      </c>
      <c r="AN12" s="59"/>
      <c r="AO12" s="59"/>
      <c r="AP12" s="52">
        <f>SUM(1900-AP10)</f>
        <v>5</v>
      </c>
      <c r="AQ12" s="51">
        <f>SUM(1887-AQ10)</f>
        <v>61</v>
      </c>
      <c r="AR12" s="59"/>
      <c r="AS12" s="107"/>
      <c r="AT12" s="52">
        <f>SUM(1905-AT10)</f>
        <v>81</v>
      </c>
      <c r="AU12" s="59"/>
      <c r="AV12" s="59"/>
      <c r="AW12" s="86"/>
      <c r="AX12" s="56"/>
      <c r="AY12" s="59"/>
      <c r="AZ12" s="55"/>
      <c r="BA12" s="59"/>
      <c r="BB12" s="56"/>
      <c r="BC12" s="60"/>
      <c r="BD12" s="59"/>
      <c r="BE12" s="111">
        <v>85</v>
      </c>
      <c r="BF12" s="51"/>
      <c r="BG12" s="51"/>
      <c r="BH12" s="139"/>
      <c r="BI12" s="77">
        <v>13</v>
      </c>
      <c r="BL12" s="150"/>
      <c r="BM12" s="78"/>
      <c r="BN12" s="151"/>
      <c r="BO12" s="52"/>
      <c r="BP12" s="51"/>
      <c r="BQ12" s="53"/>
      <c r="BR12" s="56"/>
      <c r="BS12" s="51"/>
      <c r="BT12" s="51"/>
      <c r="BU12" s="53"/>
      <c r="BV12" s="15"/>
      <c r="BW12" s="15"/>
      <c r="BX12" s="15"/>
      <c r="BY12" s="15"/>
      <c r="BZ12" s="15"/>
      <c r="CA12" s="15"/>
      <c r="CB12" s="2"/>
      <c r="CC12" s="2"/>
      <c r="CD12" s="1"/>
      <c r="CE12" s="1"/>
      <c r="CF12" s="1"/>
      <c r="CG12" s="1"/>
      <c r="CH12" s="6"/>
      <c r="CI12" s="6"/>
      <c r="CJ12" s="6"/>
      <c r="CK12" s="8"/>
      <c r="CL12" s="8"/>
      <c r="CM12" s="6"/>
      <c r="CN12" s="6"/>
      <c r="CO12" s="6"/>
      <c r="CP12" s="6"/>
      <c r="CQ12" s="8"/>
      <c r="CR12" s="8"/>
      <c r="CS12" s="6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</row>
    <row r="13" spans="1:125" s="1" customFormat="1" ht="14.1" customHeight="1" thickTop="1" x14ac:dyDescent="0.2">
      <c r="A13" s="35" t="s">
        <v>174</v>
      </c>
      <c r="B13" s="3" t="s">
        <v>174</v>
      </c>
      <c r="C13" s="3"/>
      <c r="D13" s="35" t="s">
        <v>136</v>
      </c>
      <c r="E13" s="4"/>
      <c r="F13" s="4"/>
      <c r="G13" s="34"/>
      <c r="H13" s="3"/>
      <c r="I13" s="3"/>
      <c r="J13" s="3"/>
      <c r="K13" s="63" t="s">
        <v>183</v>
      </c>
      <c r="L13" s="4"/>
      <c r="M13" s="4"/>
      <c r="N13" s="4"/>
      <c r="O13" s="64" t="s">
        <v>139</v>
      </c>
      <c r="P13" s="4"/>
      <c r="Q13" s="37"/>
      <c r="R13" s="35" t="s">
        <v>143</v>
      </c>
      <c r="S13" s="4"/>
      <c r="T13" s="4"/>
      <c r="U13" s="4"/>
      <c r="V13" s="37"/>
      <c r="W13" s="35" t="s">
        <v>186</v>
      </c>
      <c r="X13" s="3"/>
      <c r="Y13" s="37"/>
      <c r="Z13" s="39"/>
      <c r="AA13" s="4"/>
      <c r="AB13" s="37"/>
      <c r="AC13" s="35" t="s">
        <v>146</v>
      </c>
      <c r="AD13" s="3" t="s">
        <v>146</v>
      </c>
      <c r="AE13" s="7"/>
      <c r="AF13" s="48"/>
      <c r="AG13" s="3" t="s">
        <v>179</v>
      </c>
      <c r="AH13" s="3" t="s">
        <v>179</v>
      </c>
      <c r="AI13" s="7"/>
      <c r="AJ13" s="35" t="s">
        <v>149</v>
      </c>
      <c r="AK13" s="7"/>
      <c r="AL13" s="4"/>
      <c r="AM13" s="35"/>
      <c r="AN13" s="4"/>
      <c r="AO13" s="4"/>
      <c r="AP13" s="38"/>
      <c r="AQ13" s="4"/>
      <c r="AR13" s="4"/>
      <c r="AS13" s="37"/>
      <c r="AT13" s="35" t="s">
        <v>152</v>
      </c>
      <c r="AU13" s="4"/>
      <c r="AV13" s="6"/>
      <c r="AW13" s="76"/>
      <c r="AX13" s="35" t="s">
        <v>157</v>
      </c>
      <c r="AY13" s="3"/>
      <c r="AZ13" s="3"/>
      <c r="BA13" s="4"/>
      <c r="BB13" s="35" t="s">
        <v>160</v>
      </c>
      <c r="BC13" s="3"/>
      <c r="BD13" s="4"/>
      <c r="BE13" s="35" t="s">
        <v>164</v>
      </c>
      <c r="BF13" s="3"/>
      <c r="BG13" s="3"/>
      <c r="BH13" s="118"/>
      <c r="BI13" s="35" t="s">
        <v>166</v>
      </c>
      <c r="BL13" s="35" t="s">
        <v>169</v>
      </c>
      <c r="BM13" s="15"/>
      <c r="BN13" s="132"/>
      <c r="BO13" s="35" t="s">
        <v>172</v>
      </c>
      <c r="BP13" s="4"/>
      <c r="BQ13" s="37"/>
      <c r="BR13" s="38"/>
      <c r="BS13" s="3"/>
      <c r="BT13" s="3"/>
      <c r="BU13" s="34"/>
      <c r="BV13" s="15"/>
      <c r="BW13" s="15"/>
      <c r="BX13" s="15"/>
      <c r="BY13" s="15"/>
      <c r="BZ13" s="15"/>
      <c r="CA13" s="15"/>
      <c r="CB13" s="3"/>
      <c r="CC13" s="6"/>
      <c r="CD13" s="8"/>
      <c r="CE13" s="8"/>
      <c r="CF13" s="6"/>
      <c r="CG13" s="6"/>
      <c r="CH13" s="6"/>
      <c r="CI13" s="6"/>
      <c r="CJ13" s="8"/>
      <c r="CK13" s="8"/>
      <c r="CL13" s="6"/>
    </row>
    <row r="14" spans="1:125" ht="14.1" customHeight="1" x14ac:dyDescent="0.2">
      <c r="A14" s="39" t="s">
        <v>182</v>
      </c>
      <c r="B14" s="10" t="s">
        <v>142</v>
      </c>
      <c r="D14" s="39" t="s">
        <v>138</v>
      </c>
      <c r="G14" s="37"/>
      <c r="K14" s="65" t="s">
        <v>151</v>
      </c>
      <c r="O14" s="66" t="s">
        <v>142</v>
      </c>
      <c r="R14" s="67" t="s">
        <v>55</v>
      </c>
      <c r="W14" s="67" t="s">
        <v>189</v>
      </c>
      <c r="X14" s="10"/>
      <c r="Y14" s="37"/>
      <c r="AC14" s="67" t="s">
        <v>148</v>
      </c>
      <c r="AD14" s="4" t="s">
        <v>178</v>
      </c>
      <c r="AG14" s="4" t="s">
        <v>116</v>
      </c>
      <c r="AH14" s="10"/>
      <c r="AJ14" s="67" t="s">
        <v>151</v>
      </c>
      <c r="AN14" s="4"/>
      <c r="AO14" s="4"/>
      <c r="AP14" s="38"/>
      <c r="AQ14" s="4"/>
      <c r="AR14" s="4"/>
      <c r="AS14" s="37"/>
      <c r="AT14" s="67" t="s">
        <v>156</v>
      </c>
      <c r="AX14" s="39" t="s">
        <v>159</v>
      </c>
      <c r="BB14" s="67" t="s">
        <v>163</v>
      </c>
      <c r="BE14" s="35" t="s">
        <v>128</v>
      </c>
      <c r="BI14" s="67" t="s">
        <v>168</v>
      </c>
      <c r="BL14" s="39" t="s">
        <v>132</v>
      </c>
      <c r="BM14" s="15"/>
      <c r="BN14" s="132"/>
      <c r="BO14" s="39" t="s">
        <v>14</v>
      </c>
      <c r="BR14" s="38"/>
      <c r="BV14" s="15"/>
      <c r="BW14" s="15"/>
      <c r="BX14" s="15"/>
      <c r="BY14" s="15"/>
      <c r="BZ14" s="15"/>
      <c r="CA14" s="15"/>
      <c r="CB14" s="4"/>
      <c r="CC14" s="2"/>
      <c r="CD14" s="2"/>
      <c r="CE14" s="2"/>
    </row>
    <row r="15" spans="1:125" ht="14.1" customHeight="1" x14ac:dyDescent="0.2">
      <c r="A15" s="39" t="s">
        <v>181</v>
      </c>
      <c r="B15" s="10" t="s">
        <v>176</v>
      </c>
      <c r="D15" s="39" t="s">
        <v>117</v>
      </c>
      <c r="G15" s="37"/>
      <c r="K15" s="65" t="s">
        <v>185</v>
      </c>
      <c r="O15" s="66" t="s">
        <v>141</v>
      </c>
      <c r="P15" s="6"/>
      <c r="Q15" s="76"/>
      <c r="R15" s="67" t="s">
        <v>145</v>
      </c>
      <c r="W15" s="67" t="s">
        <v>188</v>
      </c>
      <c r="X15" s="10"/>
      <c r="Z15" s="38"/>
      <c r="AA15" s="6"/>
      <c r="AB15" s="76"/>
      <c r="AC15" s="67" t="s">
        <v>131</v>
      </c>
      <c r="AD15" s="4" t="s">
        <v>82</v>
      </c>
      <c r="AG15" s="4" t="s">
        <v>44</v>
      </c>
      <c r="AH15" s="10" t="s">
        <v>76</v>
      </c>
      <c r="AJ15" s="67" t="s">
        <v>119</v>
      </c>
      <c r="AK15" s="6"/>
      <c r="AN15" s="4"/>
      <c r="AO15" s="4"/>
      <c r="AP15" s="38"/>
      <c r="AQ15" s="4"/>
      <c r="AR15" s="4"/>
      <c r="AS15" s="37"/>
      <c r="AT15" s="67" t="s">
        <v>155</v>
      </c>
      <c r="AX15" s="39" t="s">
        <v>52</v>
      </c>
      <c r="BB15" s="67" t="s">
        <v>162</v>
      </c>
      <c r="BE15" s="35" t="s">
        <v>135</v>
      </c>
      <c r="BI15" s="67" t="s">
        <v>82</v>
      </c>
      <c r="BL15" s="39" t="s">
        <v>171</v>
      </c>
      <c r="BM15" s="15"/>
      <c r="BN15" s="132"/>
      <c r="BO15" s="39" t="s">
        <v>171</v>
      </c>
      <c r="BV15" s="15"/>
      <c r="BW15" s="15"/>
      <c r="BX15" s="15"/>
      <c r="BY15" s="15"/>
      <c r="BZ15" s="15"/>
      <c r="CA15" s="15"/>
      <c r="CB15" s="4"/>
      <c r="CC15" s="2"/>
      <c r="CD15" s="2"/>
      <c r="CE15" s="2"/>
    </row>
    <row r="16" spans="1:125" ht="14.1" customHeight="1" x14ac:dyDescent="0.2">
      <c r="A16" s="39">
        <v>1849</v>
      </c>
      <c r="B16" s="10">
        <v>1878</v>
      </c>
      <c r="D16" s="39">
        <v>1808</v>
      </c>
      <c r="G16" s="37"/>
      <c r="K16" s="65">
        <v>1840</v>
      </c>
      <c r="O16" s="66">
        <v>1837</v>
      </c>
      <c r="P16" s="6"/>
      <c r="Q16" s="76"/>
      <c r="R16" s="67">
        <v>1819</v>
      </c>
      <c r="W16" s="67">
        <v>1895</v>
      </c>
      <c r="X16" s="10"/>
      <c r="Z16" s="38"/>
      <c r="AA16" s="6"/>
      <c r="AB16" s="76"/>
      <c r="AC16" s="67">
        <f>SUM(1878-AC18)</f>
        <v>1806</v>
      </c>
      <c r="AD16" s="4">
        <v>1815</v>
      </c>
      <c r="AG16" s="4">
        <v>1828</v>
      </c>
      <c r="AH16" s="10">
        <v>1887</v>
      </c>
      <c r="AJ16" s="67">
        <v>1814</v>
      </c>
      <c r="AK16" s="6"/>
      <c r="AN16" s="4"/>
      <c r="AO16" s="4"/>
      <c r="AP16" s="38"/>
      <c r="AQ16" s="4"/>
      <c r="AR16" s="4"/>
      <c r="AS16" s="37"/>
      <c r="AT16" s="67" t="s">
        <v>153</v>
      </c>
      <c r="AV16" s="14"/>
      <c r="AW16" s="104"/>
      <c r="AX16" s="39">
        <v>1847</v>
      </c>
      <c r="BB16" s="67">
        <v>1799</v>
      </c>
      <c r="BE16" s="35">
        <v>1818</v>
      </c>
      <c r="BI16" s="35">
        <f>SUM(1857-BI18)</f>
        <v>1780</v>
      </c>
      <c r="BL16" s="39">
        <v>1816</v>
      </c>
      <c r="BM16" s="15"/>
      <c r="BN16" s="132"/>
      <c r="BO16" s="39">
        <v>1813</v>
      </c>
      <c r="BV16" s="15"/>
      <c r="BW16" s="15"/>
      <c r="BX16" s="15"/>
      <c r="BY16" s="15"/>
      <c r="BZ16" s="15"/>
      <c r="CA16" s="15"/>
      <c r="CC16" s="2"/>
      <c r="CD16" s="2"/>
      <c r="CE16" s="2"/>
      <c r="CF16" s="4"/>
    </row>
    <row r="17" spans="1:125" ht="14.1" customHeight="1" x14ac:dyDescent="0.2">
      <c r="A17" s="39" t="s">
        <v>180</v>
      </c>
      <c r="B17" s="10" t="s">
        <v>175</v>
      </c>
      <c r="D17" s="39" t="s">
        <v>137</v>
      </c>
      <c r="G17" s="37"/>
      <c r="K17" s="65" t="s">
        <v>184</v>
      </c>
      <c r="O17" s="66" t="s">
        <v>140</v>
      </c>
      <c r="P17" s="6"/>
      <c r="Q17" s="76"/>
      <c r="R17" s="68" t="s">
        <v>144</v>
      </c>
      <c r="W17" s="67" t="s">
        <v>187</v>
      </c>
      <c r="X17" s="10"/>
      <c r="Z17" s="38"/>
      <c r="AA17" s="6"/>
      <c r="AB17" s="76"/>
      <c r="AC17" s="67" t="s">
        <v>147</v>
      </c>
      <c r="AD17" s="4" t="s">
        <v>177</v>
      </c>
      <c r="AG17" s="5" t="s">
        <v>56</v>
      </c>
      <c r="AH17" s="10" t="s">
        <v>190</v>
      </c>
      <c r="AJ17" s="67" t="s">
        <v>150</v>
      </c>
      <c r="AK17" s="6"/>
      <c r="AN17" s="4"/>
      <c r="AO17" s="4"/>
      <c r="AP17" s="38"/>
      <c r="AQ17" s="4"/>
      <c r="AR17" s="4"/>
      <c r="AS17" s="37"/>
      <c r="AT17" s="67" t="s">
        <v>154</v>
      </c>
      <c r="AV17" s="14"/>
      <c r="AW17" s="104"/>
      <c r="AX17" s="39" t="s">
        <v>158</v>
      </c>
      <c r="BB17" s="67" t="s">
        <v>161</v>
      </c>
      <c r="BE17" s="35" t="s">
        <v>165</v>
      </c>
      <c r="BI17" s="67" t="s">
        <v>167</v>
      </c>
      <c r="BL17" s="39" t="s">
        <v>170</v>
      </c>
      <c r="BM17" s="15"/>
      <c r="BN17" s="132"/>
      <c r="BO17" s="39" t="s">
        <v>173</v>
      </c>
      <c r="BR17" s="38"/>
      <c r="BV17" s="15"/>
      <c r="BW17" s="15"/>
      <c r="BX17" s="15"/>
      <c r="BY17" s="15"/>
      <c r="BZ17" s="15"/>
      <c r="CA17" s="15"/>
      <c r="CC17" s="2"/>
      <c r="CD17" s="2"/>
      <c r="CE17" s="2"/>
      <c r="CF17" s="4"/>
    </row>
    <row r="18" spans="1:125" ht="14.1" customHeight="1" thickBot="1" x14ac:dyDescent="0.25">
      <c r="A18" s="35">
        <f>SUM(1867-A16)</f>
        <v>18</v>
      </c>
      <c r="B18" s="3">
        <v>0</v>
      </c>
      <c r="D18" s="35">
        <f>SUM(1874-D16)</f>
        <v>66</v>
      </c>
      <c r="K18" s="63">
        <f>SUM(1877-K16)</f>
        <v>37</v>
      </c>
      <c r="O18" s="64">
        <f>SUM(1873-O16)</f>
        <v>36</v>
      </c>
      <c r="P18" s="6"/>
      <c r="Q18" s="76"/>
      <c r="R18" s="35">
        <v>84</v>
      </c>
      <c r="W18" s="35">
        <f>SUM(1897-W16)</f>
        <v>2</v>
      </c>
      <c r="Z18" s="38"/>
      <c r="AA18" s="6"/>
      <c r="AB18" s="76"/>
      <c r="AC18" s="35">
        <v>72</v>
      </c>
      <c r="AD18" s="3">
        <f>SUM(1868-AD16)</f>
        <v>53</v>
      </c>
      <c r="AG18" s="3">
        <f>SUM(1900-AG16)</f>
        <v>72</v>
      </c>
      <c r="AH18" s="3">
        <f>SUM(1887-AH16)</f>
        <v>0</v>
      </c>
      <c r="AJ18" s="35">
        <f>SUM(1896-AJ16)</f>
        <v>82</v>
      </c>
      <c r="AK18" s="6"/>
      <c r="AN18" s="4"/>
      <c r="AO18" s="4"/>
      <c r="AP18" s="38"/>
      <c r="AQ18" s="4"/>
      <c r="AR18" s="4"/>
      <c r="AS18" s="37"/>
      <c r="AT18" s="35">
        <v>11</v>
      </c>
      <c r="AV18" s="14"/>
      <c r="AW18" s="104"/>
      <c r="AX18" s="35">
        <f>SUM(1868-AX16)</f>
        <v>21</v>
      </c>
      <c r="BB18" s="35">
        <f>SUM(1887-BB16)</f>
        <v>88</v>
      </c>
      <c r="BE18" s="35">
        <v>41</v>
      </c>
      <c r="BI18" s="35">
        <v>77</v>
      </c>
      <c r="BL18" s="35">
        <f>SUM(1882-BL16)</f>
        <v>66</v>
      </c>
      <c r="BM18" s="15"/>
      <c r="BN18" s="132"/>
      <c r="BO18" s="35">
        <f>SUM(1888-BO16)</f>
        <v>75</v>
      </c>
      <c r="CB18" s="3"/>
      <c r="CC18" s="10"/>
      <c r="CD18" s="2"/>
      <c r="CE18" s="2"/>
      <c r="CF18" s="3"/>
    </row>
    <row r="19" spans="1:125" s="33" customFormat="1" ht="14.1" customHeight="1" thickTop="1" x14ac:dyDescent="0.2">
      <c r="A19" s="29" t="s">
        <v>191</v>
      </c>
      <c r="B19" s="30" t="s">
        <v>191</v>
      </c>
      <c r="C19" s="30"/>
      <c r="D19" s="29"/>
      <c r="E19" s="30"/>
      <c r="F19" s="30"/>
      <c r="G19" s="32"/>
      <c r="H19" s="30"/>
      <c r="I19" s="30"/>
      <c r="J19" s="30"/>
      <c r="K19" s="69" t="s">
        <v>193</v>
      </c>
      <c r="L19" s="44" t="s">
        <v>193</v>
      </c>
      <c r="M19" s="30"/>
      <c r="N19" s="30"/>
      <c r="O19" s="29" t="s">
        <v>240</v>
      </c>
      <c r="P19" s="40"/>
      <c r="Q19" s="81"/>
      <c r="R19" s="29" t="s">
        <v>196</v>
      </c>
      <c r="S19" s="30"/>
      <c r="T19" s="30"/>
      <c r="U19" s="30"/>
      <c r="V19" s="32"/>
      <c r="W19" s="29" t="s">
        <v>198</v>
      </c>
      <c r="X19" s="30"/>
      <c r="Y19" s="32"/>
      <c r="Z19" s="31"/>
      <c r="AA19" s="30"/>
      <c r="AB19" s="32"/>
      <c r="AC19" s="29" t="s">
        <v>200</v>
      </c>
      <c r="AD19" s="30"/>
      <c r="AE19" s="30"/>
      <c r="AF19" s="32"/>
      <c r="AG19" s="30" t="s">
        <v>202</v>
      </c>
      <c r="AH19" s="30" t="s">
        <v>202</v>
      </c>
      <c r="AI19" s="40"/>
      <c r="AJ19" s="29"/>
      <c r="AK19" s="40"/>
      <c r="AL19" s="30"/>
      <c r="AM19" s="29" t="s">
        <v>204</v>
      </c>
      <c r="AN19" s="42"/>
      <c r="AO19" s="42"/>
      <c r="AP19" s="44" t="s">
        <v>244</v>
      </c>
      <c r="AQ19" s="44" t="s">
        <v>244</v>
      </c>
      <c r="AR19" s="30"/>
      <c r="AS19" s="32"/>
      <c r="AT19" s="29" t="s">
        <v>206</v>
      </c>
      <c r="AU19" s="30"/>
      <c r="AV19" s="145"/>
      <c r="AW19" s="105"/>
      <c r="AY19" s="30" t="s">
        <v>209</v>
      </c>
      <c r="AZ19" s="70" t="s">
        <v>209</v>
      </c>
      <c r="BA19" s="30"/>
      <c r="BB19" s="29" t="s">
        <v>213</v>
      </c>
      <c r="BC19" s="30" t="s">
        <v>213</v>
      </c>
      <c r="BD19" s="30"/>
      <c r="BE19" s="29" t="s">
        <v>216</v>
      </c>
      <c r="BF19" s="30"/>
      <c r="BG19" s="30"/>
      <c r="BH19" s="115"/>
      <c r="BI19" s="29" t="s">
        <v>220</v>
      </c>
      <c r="BL19" s="157"/>
      <c r="BM19" s="45"/>
      <c r="BN19" s="158"/>
      <c r="BO19" s="31" t="s">
        <v>234</v>
      </c>
      <c r="BP19" s="30" t="s">
        <v>234</v>
      </c>
      <c r="BQ19" s="32"/>
      <c r="BR19" s="29" t="s">
        <v>237</v>
      </c>
      <c r="BS19" s="30" t="s">
        <v>237</v>
      </c>
      <c r="BT19" s="30"/>
      <c r="BU19" s="3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3"/>
      <c r="CG19" s="6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</row>
    <row r="20" spans="1:125" ht="14.1" customHeight="1" x14ac:dyDescent="0.2">
      <c r="A20" s="39" t="s">
        <v>125</v>
      </c>
      <c r="B20" s="4" t="s">
        <v>224</v>
      </c>
      <c r="K20" s="65" t="s">
        <v>195</v>
      </c>
      <c r="L20" s="17" t="s">
        <v>227</v>
      </c>
      <c r="O20" s="39" t="s">
        <v>243</v>
      </c>
      <c r="Q20" s="76"/>
      <c r="R20" s="67" t="s">
        <v>104</v>
      </c>
      <c r="Z20" s="38"/>
      <c r="AC20" s="67" t="s">
        <v>55</v>
      </c>
      <c r="AH20" s="6"/>
      <c r="AI20" s="6"/>
      <c r="AK20" s="6"/>
      <c r="AM20" s="39" t="s">
        <v>205</v>
      </c>
      <c r="AP20" s="67" t="s">
        <v>163</v>
      </c>
      <c r="AQ20" s="17" t="s">
        <v>246</v>
      </c>
      <c r="AT20" s="39" t="s">
        <v>208</v>
      </c>
      <c r="AV20" s="20"/>
      <c r="AW20" s="87"/>
      <c r="AY20" s="10" t="s">
        <v>212</v>
      </c>
      <c r="AZ20" s="20" t="s">
        <v>120</v>
      </c>
      <c r="BB20" s="67" t="s">
        <v>215</v>
      </c>
      <c r="BC20" s="10" t="s">
        <v>233</v>
      </c>
      <c r="BE20" s="39" t="s">
        <v>219</v>
      </c>
      <c r="BI20" s="67" t="s">
        <v>104</v>
      </c>
      <c r="BL20" s="128"/>
      <c r="BM20" s="15"/>
      <c r="BN20" s="132"/>
      <c r="BO20" s="39" t="s">
        <v>251</v>
      </c>
      <c r="BP20" s="7" t="s">
        <v>163</v>
      </c>
      <c r="BR20" s="67" t="s">
        <v>128</v>
      </c>
      <c r="BS20" s="6"/>
      <c r="CC20" s="2"/>
      <c r="CD20" s="2"/>
      <c r="CE20" s="2"/>
      <c r="CF20" s="13"/>
      <c r="CG20" s="8"/>
    </row>
    <row r="21" spans="1:125" ht="14.1" customHeight="1" x14ac:dyDescent="0.2">
      <c r="A21" s="39" t="s">
        <v>181</v>
      </c>
      <c r="B21" s="4" t="s">
        <v>223</v>
      </c>
      <c r="K21" s="65" t="s">
        <v>185</v>
      </c>
      <c r="L21" s="17" t="s">
        <v>226</v>
      </c>
      <c r="O21" s="39" t="s">
        <v>242</v>
      </c>
      <c r="Q21" s="76"/>
      <c r="R21" s="67" t="s">
        <v>82</v>
      </c>
      <c r="W21" s="39" t="s">
        <v>188</v>
      </c>
      <c r="X21" s="4"/>
      <c r="Z21" s="38"/>
      <c r="AC21" s="67" t="s">
        <v>25</v>
      </c>
      <c r="AG21" s="4" t="s">
        <v>76</v>
      </c>
      <c r="AH21" s="4" t="s">
        <v>76</v>
      </c>
      <c r="AI21" s="6"/>
      <c r="AK21" s="6"/>
      <c r="AM21" s="39" t="s">
        <v>76</v>
      </c>
      <c r="AP21" s="67" t="s">
        <v>44</v>
      </c>
      <c r="AQ21" s="17" t="s">
        <v>44</v>
      </c>
      <c r="AT21" s="39" t="s">
        <v>112</v>
      </c>
      <c r="AW21" s="87"/>
      <c r="AY21" s="10" t="s">
        <v>211</v>
      </c>
      <c r="AZ21" s="20" t="s">
        <v>249</v>
      </c>
      <c r="BB21" s="67" t="s">
        <v>135</v>
      </c>
      <c r="BC21" s="10" t="s">
        <v>37</v>
      </c>
      <c r="BE21" s="39" t="s">
        <v>218</v>
      </c>
      <c r="BI21" s="67" t="s">
        <v>82</v>
      </c>
      <c r="BL21" s="128"/>
      <c r="BM21" s="15"/>
      <c r="BN21" s="132"/>
      <c r="BO21" s="39" t="s">
        <v>236</v>
      </c>
      <c r="BP21" s="7" t="s">
        <v>236</v>
      </c>
      <c r="BR21" s="67" t="s">
        <v>52</v>
      </c>
      <c r="BS21" s="10" t="s">
        <v>239</v>
      </c>
      <c r="CC21" s="2"/>
      <c r="CD21" s="2"/>
      <c r="CE21" s="2"/>
      <c r="CF21" s="13"/>
      <c r="CG21" s="8"/>
    </row>
    <row r="22" spans="1:125" ht="14.1" customHeight="1" x14ac:dyDescent="0.2">
      <c r="A22" s="39">
        <v>1867</v>
      </c>
      <c r="B22" s="4">
        <v>1844</v>
      </c>
      <c r="K22" s="65">
        <v>1818</v>
      </c>
      <c r="L22" s="17">
        <v>1877</v>
      </c>
      <c r="O22" s="39">
        <v>1833</v>
      </c>
      <c r="R22" s="35">
        <f>SUM(1858-R24)</f>
        <v>1803</v>
      </c>
      <c r="W22" s="39">
        <v>1892</v>
      </c>
      <c r="X22" s="4"/>
      <c r="Z22" s="38"/>
      <c r="AC22" s="67">
        <v>1820</v>
      </c>
      <c r="AG22" s="4">
        <v>1883</v>
      </c>
      <c r="AH22" s="4">
        <v>1886</v>
      </c>
      <c r="AI22" s="6"/>
      <c r="AK22" s="6"/>
      <c r="AM22" s="39">
        <v>1820</v>
      </c>
      <c r="AP22" s="67">
        <v>1816</v>
      </c>
      <c r="AQ22" s="17">
        <v>1791</v>
      </c>
      <c r="AT22" s="39">
        <v>1823</v>
      </c>
      <c r="AW22" s="87"/>
      <c r="AY22" s="10">
        <v>1826</v>
      </c>
      <c r="AZ22" s="20" t="s">
        <v>247</v>
      </c>
      <c r="BB22" s="67">
        <v>1850</v>
      </c>
      <c r="BC22" s="10">
        <v>1835</v>
      </c>
      <c r="BE22" s="39">
        <v>1827</v>
      </c>
      <c r="BI22" s="35">
        <f>SUM(1858-BI24)</f>
        <v>1836</v>
      </c>
      <c r="BL22" s="128"/>
      <c r="BM22" s="15"/>
      <c r="BN22" s="132"/>
      <c r="BO22" s="39">
        <v>1793</v>
      </c>
      <c r="BP22" s="6">
        <f>SUM(1862-BP24)</f>
        <v>1801</v>
      </c>
      <c r="BQ22" s="76"/>
      <c r="BR22" s="67">
        <v>1811</v>
      </c>
      <c r="BS22" s="10">
        <v>1896</v>
      </c>
      <c r="CC22" s="2"/>
      <c r="CD22" s="2"/>
      <c r="CE22" s="2"/>
      <c r="CF22" s="4"/>
      <c r="CG22" s="6"/>
      <c r="CI22" s="15"/>
    </row>
    <row r="23" spans="1:125" ht="14.1" customHeight="1" x14ac:dyDescent="0.2">
      <c r="A23" s="39" t="s">
        <v>192</v>
      </c>
      <c r="B23" s="14" t="s">
        <v>222</v>
      </c>
      <c r="K23" s="65" t="s">
        <v>194</v>
      </c>
      <c r="L23" s="17" t="s">
        <v>225</v>
      </c>
      <c r="O23" s="39" t="s">
        <v>241</v>
      </c>
      <c r="R23" s="67" t="s">
        <v>197</v>
      </c>
      <c r="W23" s="39" t="s">
        <v>199</v>
      </c>
      <c r="X23" s="4"/>
      <c r="AC23" s="68" t="s">
        <v>201</v>
      </c>
      <c r="AG23" s="4" t="s">
        <v>203</v>
      </c>
      <c r="AH23" s="4" t="s">
        <v>228</v>
      </c>
      <c r="AI23" s="6"/>
      <c r="AK23" s="6"/>
      <c r="AM23" s="79" t="s">
        <v>56</v>
      </c>
      <c r="AP23" s="67" t="s">
        <v>229</v>
      </c>
      <c r="AQ23" s="17" t="s">
        <v>245</v>
      </c>
      <c r="AT23" s="39" t="s">
        <v>207</v>
      </c>
      <c r="AU23" s="14"/>
      <c r="AW23" s="87"/>
      <c r="AY23" s="10" t="s">
        <v>210</v>
      </c>
      <c r="AZ23" s="20" t="s">
        <v>248</v>
      </c>
      <c r="BB23" s="67" t="s">
        <v>214</v>
      </c>
      <c r="BC23" s="10" t="s">
        <v>232</v>
      </c>
      <c r="BE23" s="39" t="s">
        <v>217</v>
      </c>
      <c r="BI23" s="67" t="s">
        <v>221</v>
      </c>
      <c r="BL23" s="128"/>
      <c r="BM23" s="15"/>
      <c r="BN23" s="132"/>
      <c r="BO23" s="39" t="s">
        <v>250</v>
      </c>
      <c r="BP23" s="7" t="s">
        <v>235</v>
      </c>
      <c r="BQ23" s="76"/>
      <c r="BR23" s="67" t="s">
        <v>238</v>
      </c>
      <c r="BS23" s="10" t="s">
        <v>238</v>
      </c>
      <c r="CC23" s="2"/>
      <c r="CD23" s="2"/>
      <c r="CE23" s="2"/>
      <c r="CF23" s="4"/>
      <c r="CG23" s="7"/>
    </row>
    <row r="24" spans="1:125" s="58" customFormat="1" ht="14.1" customHeight="1" thickBot="1" x14ac:dyDescent="0.25">
      <c r="A24" s="52">
        <f>SUM(1867-A22)</f>
        <v>0</v>
      </c>
      <c r="B24" s="51">
        <f>SUM(1905-B22)</f>
        <v>61</v>
      </c>
      <c r="C24" s="51"/>
      <c r="D24" s="52"/>
      <c r="E24" s="51"/>
      <c r="F24" s="51"/>
      <c r="G24" s="53"/>
      <c r="H24" s="51"/>
      <c r="I24" s="51"/>
      <c r="J24" s="51"/>
      <c r="K24" s="71">
        <f>SUM(1877-K22)</f>
        <v>59</v>
      </c>
      <c r="L24" s="54">
        <f>SUM(1877-L22)</f>
        <v>0</v>
      </c>
      <c r="M24" s="51"/>
      <c r="N24" s="51"/>
      <c r="O24" s="52">
        <f>SUM(1899-O22)</f>
        <v>66</v>
      </c>
      <c r="P24" s="51"/>
      <c r="Q24" s="53"/>
      <c r="R24" s="111">
        <v>55</v>
      </c>
      <c r="S24" s="51"/>
      <c r="T24" s="51"/>
      <c r="U24" s="51"/>
      <c r="V24" s="53"/>
      <c r="W24" s="52">
        <f>SUM(1892-W22)</f>
        <v>0</v>
      </c>
      <c r="X24" s="51"/>
      <c r="Y24" s="53"/>
      <c r="Z24" s="52"/>
      <c r="AA24" s="51"/>
      <c r="AB24" s="53"/>
      <c r="AC24" s="52">
        <f>SUM(1902 -AC22)</f>
        <v>82</v>
      </c>
      <c r="AD24" s="51"/>
      <c r="AE24" s="51"/>
      <c r="AF24" s="53"/>
      <c r="AG24" s="51">
        <v>0</v>
      </c>
      <c r="AH24" s="51">
        <f>SUM(1886-AH22)</f>
        <v>0</v>
      </c>
      <c r="AI24" s="51"/>
      <c r="AJ24" s="52"/>
      <c r="AK24" s="50"/>
      <c r="AL24" s="51"/>
      <c r="AM24" s="52">
        <f>SUM(1900-AM22)</f>
        <v>80</v>
      </c>
      <c r="AN24" s="51"/>
      <c r="AO24" s="51"/>
      <c r="AP24" s="52">
        <v>62</v>
      </c>
      <c r="AQ24" s="54">
        <f>SUM(1877-AQ22)</f>
        <v>86</v>
      </c>
      <c r="AR24" s="51"/>
      <c r="AS24" s="53"/>
      <c r="AT24" s="52">
        <f>SUM(1893-AT22)</f>
        <v>70</v>
      </c>
      <c r="AU24" s="51"/>
      <c r="AV24" s="51"/>
      <c r="AW24" s="53"/>
      <c r="AY24" s="51">
        <f>SUM(1889-AY22)</f>
        <v>63</v>
      </c>
      <c r="AZ24" s="60">
        <f>SUM(1913-AZ22)</f>
        <v>79</v>
      </c>
      <c r="BA24" s="51"/>
      <c r="BB24" s="52">
        <f>SUM(1889-BB22)</f>
        <v>39</v>
      </c>
      <c r="BC24" s="51">
        <f>SUM(1897-BC22)</f>
        <v>62</v>
      </c>
      <c r="BD24" s="51"/>
      <c r="BE24" s="52">
        <f>SUM(1892-BE22)</f>
        <v>65</v>
      </c>
      <c r="BF24" s="51"/>
      <c r="BG24" s="51"/>
      <c r="BH24" s="139"/>
      <c r="BI24" s="111">
        <v>22</v>
      </c>
      <c r="BL24" s="150"/>
      <c r="BM24" s="78"/>
      <c r="BN24" s="151"/>
      <c r="BO24" s="52">
        <f>SUM(1868-BO22)</f>
        <v>75</v>
      </c>
      <c r="BP24" s="55">
        <v>61</v>
      </c>
      <c r="BQ24" s="84"/>
      <c r="BR24" s="52">
        <f>SUM(1896-BR22)</f>
        <v>85</v>
      </c>
      <c r="BS24" s="51">
        <v>0</v>
      </c>
      <c r="BT24" s="51"/>
      <c r="BU24" s="53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</row>
    <row r="25" spans="1:125" s="3" customFormat="1" ht="14.1" customHeight="1" thickTop="1" x14ac:dyDescent="0.2">
      <c r="A25" s="38" t="s">
        <v>252</v>
      </c>
      <c r="B25" s="3" t="s">
        <v>285</v>
      </c>
      <c r="D25" s="35" t="s">
        <v>318</v>
      </c>
      <c r="G25" s="34"/>
      <c r="H25" s="3" t="s">
        <v>255</v>
      </c>
      <c r="K25" s="35" t="s">
        <v>259</v>
      </c>
      <c r="L25" s="3" t="s">
        <v>259</v>
      </c>
      <c r="O25" s="35" t="s">
        <v>262</v>
      </c>
      <c r="P25" s="3" t="s">
        <v>262</v>
      </c>
      <c r="Q25" s="34"/>
      <c r="R25" s="35" t="s">
        <v>265</v>
      </c>
      <c r="S25" s="6" t="s">
        <v>265</v>
      </c>
      <c r="T25" s="6" t="s">
        <v>265</v>
      </c>
      <c r="U25" s="3" t="s">
        <v>265</v>
      </c>
      <c r="V25" s="34" t="s">
        <v>265</v>
      </c>
      <c r="W25" s="35" t="s">
        <v>269</v>
      </c>
      <c r="Y25" s="34"/>
      <c r="Z25" s="35" t="s">
        <v>273</v>
      </c>
      <c r="AB25" s="34"/>
      <c r="AC25" s="35"/>
      <c r="AF25" s="34"/>
      <c r="AJ25" s="38" t="s">
        <v>276</v>
      </c>
      <c r="AM25" s="38" t="s">
        <v>279</v>
      </c>
      <c r="AP25" s="38" t="s">
        <v>282</v>
      </c>
      <c r="AQ25" s="6" t="s">
        <v>282</v>
      </c>
      <c r="AS25" s="34"/>
      <c r="AT25" s="35" t="s">
        <v>296</v>
      </c>
      <c r="AW25" s="34"/>
      <c r="AX25" s="38" t="s">
        <v>298</v>
      </c>
      <c r="BB25" s="35" t="s">
        <v>301</v>
      </c>
      <c r="BE25" s="38" t="s">
        <v>304</v>
      </c>
      <c r="BF25" s="3" t="s">
        <v>380</v>
      </c>
      <c r="BH25" s="118"/>
      <c r="BI25" s="67"/>
      <c r="BJ25" s="2"/>
      <c r="BK25" s="2"/>
      <c r="BL25" s="128"/>
      <c r="BM25" s="15"/>
      <c r="BN25" s="132"/>
      <c r="BO25" s="35" t="s">
        <v>308</v>
      </c>
      <c r="BP25" s="6" t="s">
        <v>308</v>
      </c>
      <c r="BQ25" s="34"/>
      <c r="BR25" s="35"/>
      <c r="BU25" s="34"/>
      <c r="BV25" s="2"/>
      <c r="BW25" s="2"/>
      <c r="BX25" s="2"/>
      <c r="BY25" s="2"/>
      <c r="BZ25" s="2"/>
      <c r="CA25" s="2"/>
      <c r="CB25" s="6"/>
    </row>
    <row r="26" spans="1:125" s="3" customFormat="1" ht="14.1" customHeight="1" x14ac:dyDescent="0.2">
      <c r="A26" s="38"/>
      <c r="B26" s="4" t="s">
        <v>287</v>
      </c>
      <c r="D26" s="39" t="s">
        <v>14</v>
      </c>
      <c r="G26" s="37"/>
      <c r="H26" s="4" t="s">
        <v>258</v>
      </c>
      <c r="I26" s="4"/>
      <c r="J26" s="4"/>
      <c r="K26" s="39" t="s">
        <v>55</v>
      </c>
      <c r="L26" s="4" t="s">
        <v>104</v>
      </c>
      <c r="O26" s="39" t="s">
        <v>264</v>
      </c>
      <c r="P26" s="4" t="s">
        <v>290</v>
      </c>
      <c r="Q26" s="34"/>
      <c r="R26" s="39" t="s">
        <v>322</v>
      </c>
      <c r="S26" s="7" t="s">
        <v>317</v>
      </c>
      <c r="T26" s="7" t="s">
        <v>128</v>
      </c>
      <c r="U26" s="10" t="s">
        <v>268</v>
      </c>
      <c r="V26" s="37" t="s">
        <v>293</v>
      </c>
      <c r="W26" s="39" t="s">
        <v>272</v>
      </c>
      <c r="Y26" s="34"/>
      <c r="Z26" s="39" t="s">
        <v>52</v>
      </c>
      <c r="AB26" s="34"/>
      <c r="AC26" s="35"/>
      <c r="AF26" s="34"/>
      <c r="AJ26" s="36" t="s">
        <v>278</v>
      </c>
      <c r="AM26" s="36" t="s">
        <v>120</v>
      </c>
      <c r="AP26" s="36" t="s">
        <v>284</v>
      </c>
      <c r="AQ26" s="7" t="s">
        <v>246</v>
      </c>
      <c r="AS26" s="34"/>
      <c r="AT26" s="38"/>
      <c r="AW26" s="34"/>
      <c r="AX26" s="67" t="s">
        <v>22</v>
      </c>
      <c r="BB26" s="35" t="s">
        <v>14</v>
      </c>
      <c r="BE26" s="36" t="s">
        <v>22</v>
      </c>
      <c r="BF26" s="4"/>
      <c r="BH26" s="118"/>
      <c r="BI26" s="67"/>
      <c r="BJ26" s="2"/>
      <c r="BK26" s="2"/>
      <c r="BL26" s="128"/>
      <c r="BM26" s="15"/>
      <c r="BN26" s="132"/>
      <c r="BO26" s="36" t="s">
        <v>168</v>
      </c>
      <c r="BP26" s="4" t="s">
        <v>104</v>
      </c>
      <c r="BQ26" s="34"/>
      <c r="BR26" s="35"/>
      <c r="BU26" s="34"/>
      <c r="BV26" s="2"/>
      <c r="BW26" s="2"/>
      <c r="BX26" s="2"/>
      <c r="BY26" s="2"/>
      <c r="BZ26" s="2"/>
      <c r="CA26" s="2"/>
      <c r="CB26" s="4"/>
      <c r="CC26" s="10"/>
      <c r="CD26" s="2"/>
      <c r="CE26" s="2"/>
      <c r="CF26" s="2"/>
      <c r="CH26" s="10"/>
      <c r="CI26" s="7"/>
      <c r="CJ26" s="6"/>
      <c r="CL26" s="13"/>
      <c r="CM26" s="8"/>
    </row>
    <row r="27" spans="1:125" s="3" customFormat="1" ht="14.1" customHeight="1" x14ac:dyDescent="0.2">
      <c r="A27" s="72" t="s">
        <v>254</v>
      </c>
      <c r="B27" s="4" t="s">
        <v>257</v>
      </c>
      <c r="C27" s="6"/>
      <c r="D27" s="39" t="s">
        <v>320</v>
      </c>
      <c r="G27" s="37"/>
      <c r="H27" s="4" t="s">
        <v>257</v>
      </c>
      <c r="I27" s="4"/>
      <c r="J27" s="4"/>
      <c r="K27" s="39" t="s">
        <v>261</v>
      </c>
      <c r="L27" s="4" t="s">
        <v>261</v>
      </c>
      <c r="O27" s="39" t="s">
        <v>242</v>
      </c>
      <c r="P27" s="4" t="s">
        <v>242</v>
      </c>
      <c r="Q27" s="34"/>
      <c r="R27" s="39" t="s">
        <v>52</v>
      </c>
      <c r="S27" s="7" t="s">
        <v>316</v>
      </c>
      <c r="T27" s="47" t="s">
        <v>312</v>
      </c>
      <c r="U27" s="10" t="s">
        <v>267</v>
      </c>
      <c r="V27" s="37" t="s">
        <v>292</v>
      </c>
      <c r="W27" s="39" t="s">
        <v>271</v>
      </c>
      <c r="Y27" s="34"/>
      <c r="Z27" s="39" t="s">
        <v>275</v>
      </c>
      <c r="AB27" s="34"/>
      <c r="AC27" s="35"/>
      <c r="AF27" s="34"/>
      <c r="AJ27" s="36" t="s">
        <v>21</v>
      </c>
      <c r="AM27" s="36" t="s">
        <v>281</v>
      </c>
      <c r="AP27" s="36" t="s">
        <v>44</v>
      </c>
      <c r="AQ27" s="7" t="s">
        <v>295</v>
      </c>
      <c r="AS27" s="34"/>
      <c r="AT27" s="39" t="s">
        <v>295</v>
      </c>
      <c r="AW27" s="34"/>
      <c r="AX27" s="67" t="s">
        <v>300</v>
      </c>
      <c r="BB27" s="35" t="s">
        <v>303</v>
      </c>
      <c r="BE27" s="72" t="s">
        <v>306</v>
      </c>
      <c r="BF27" s="4" t="s">
        <v>307</v>
      </c>
      <c r="BH27" s="118"/>
      <c r="BI27" s="67"/>
      <c r="BJ27" s="2"/>
      <c r="BK27" s="2"/>
      <c r="BL27" s="128"/>
      <c r="BM27" s="15"/>
      <c r="BN27" s="132"/>
      <c r="BO27" s="72" t="s">
        <v>314</v>
      </c>
      <c r="BP27" s="4" t="s">
        <v>310</v>
      </c>
      <c r="BQ27" s="34"/>
      <c r="BR27" s="35"/>
      <c r="BU27" s="34"/>
      <c r="BV27" s="2"/>
      <c r="BW27" s="2"/>
      <c r="BX27" s="2"/>
      <c r="BY27" s="2"/>
      <c r="BZ27" s="2"/>
      <c r="CA27" s="2"/>
      <c r="CC27" s="7"/>
      <c r="CD27" s="7"/>
      <c r="CG27" s="13"/>
      <c r="CH27" s="19"/>
    </row>
    <row r="28" spans="1:125" s="3" customFormat="1" ht="14.1" customHeight="1" x14ac:dyDescent="0.2">
      <c r="A28" s="36">
        <f>SUM(1856-A30)</f>
        <v>1856</v>
      </c>
      <c r="B28" s="3">
        <f>SUM(1866-B30)</f>
        <v>1866</v>
      </c>
      <c r="C28" s="6"/>
      <c r="D28" s="39">
        <v>1850</v>
      </c>
      <c r="G28" s="37"/>
      <c r="H28" s="4">
        <v>1842</v>
      </c>
      <c r="I28" s="4"/>
      <c r="J28" s="4"/>
      <c r="K28" s="39">
        <v>1786</v>
      </c>
      <c r="L28" s="4">
        <v>1784</v>
      </c>
      <c r="O28" s="39">
        <v>1880</v>
      </c>
      <c r="P28" s="4">
        <v>1870</v>
      </c>
      <c r="Q28" s="34"/>
      <c r="R28" s="39">
        <v>1867</v>
      </c>
      <c r="S28" s="6">
        <f>SUM(1855-S30)</f>
        <v>1779</v>
      </c>
      <c r="T28" s="7">
        <f>SUM(1856-T30)</f>
        <v>1790</v>
      </c>
      <c r="U28" s="3">
        <f>SUM(1858-U30)</f>
        <v>1858</v>
      </c>
      <c r="V28" s="37">
        <v>1854</v>
      </c>
      <c r="W28" s="39">
        <v>1868</v>
      </c>
      <c r="Y28" s="34"/>
      <c r="Z28" s="39">
        <v>1867</v>
      </c>
      <c r="AB28" s="34"/>
      <c r="AC28" s="35"/>
      <c r="AF28" s="34"/>
      <c r="AJ28" s="38">
        <f>SUM(1864-AJ30)</f>
        <v>1837</v>
      </c>
      <c r="AM28" s="38">
        <f>SUM(1864-AM30)</f>
        <v>1864</v>
      </c>
      <c r="AP28" s="38">
        <f>SUM(1864-AP30)</f>
        <v>1822</v>
      </c>
      <c r="AQ28" s="6">
        <f>SUM(1863-AQ30)</f>
        <v>1789</v>
      </c>
      <c r="AR28" s="7"/>
      <c r="AS28" s="48"/>
      <c r="AT28" s="39">
        <v>1870</v>
      </c>
      <c r="AW28" s="34"/>
      <c r="AX28" s="38">
        <f>SUM(1860-AX30)</f>
        <v>1808</v>
      </c>
      <c r="BB28" s="35">
        <v>1801</v>
      </c>
      <c r="BE28" s="36">
        <f>SUM(1856-BE30)</f>
        <v>1854</v>
      </c>
      <c r="BF28" s="4">
        <v>1866</v>
      </c>
      <c r="BH28" s="118"/>
      <c r="BI28" s="67"/>
      <c r="BJ28" s="2"/>
      <c r="BK28" s="2"/>
      <c r="BL28" s="128"/>
      <c r="BM28" s="15"/>
      <c r="BN28" s="132"/>
      <c r="BO28" s="36">
        <f>SUM(1856-BO30)</f>
        <v>1856</v>
      </c>
      <c r="BP28" s="4">
        <v>1839</v>
      </c>
      <c r="BQ28" s="34"/>
      <c r="BR28" s="35"/>
      <c r="BU28" s="34"/>
      <c r="BV28" s="2"/>
      <c r="BW28" s="2"/>
      <c r="BX28" s="2"/>
      <c r="BY28" s="2"/>
      <c r="BZ28" s="2"/>
      <c r="CA28" s="2"/>
      <c r="CB28" s="6"/>
      <c r="CE28" s="4"/>
      <c r="CF28" s="7"/>
    </row>
    <row r="29" spans="1:125" s="3" customFormat="1" ht="14.1" customHeight="1" x14ac:dyDescent="0.2">
      <c r="A29" s="36" t="s">
        <v>253</v>
      </c>
      <c r="B29" s="4" t="s">
        <v>286</v>
      </c>
      <c r="C29" s="6"/>
      <c r="D29" s="39" t="s">
        <v>319</v>
      </c>
      <c r="G29" s="37"/>
      <c r="H29" s="4" t="s">
        <v>256</v>
      </c>
      <c r="I29" s="4"/>
      <c r="J29" s="4"/>
      <c r="K29" s="39" t="s">
        <v>260</v>
      </c>
      <c r="L29" s="4" t="s">
        <v>288</v>
      </c>
      <c r="O29" s="39" t="s">
        <v>263</v>
      </c>
      <c r="P29" s="4" t="s">
        <v>289</v>
      </c>
      <c r="Q29" s="34"/>
      <c r="R29" s="39" t="s">
        <v>321</v>
      </c>
      <c r="S29" s="6" t="s">
        <v>315</v>
      </c>
      <c r="T29" s="7" t="s">
        <v>311</v>
      </c>
      <c r="U29" s="10" t="s">
        <v>266</v>
      </c>
      <c r="V29" s="37" t="s">
        <v>291</v>
      </c>
      <c r="W29" s="39" t="s">
        <v>270</v>
      </c>
      <c r="Y29" s="34"/>
      <c r="Z29" s="39" t="s">
        <v>274</v>
      </c>
      <c r="AB29" s="34"/>
      <c r="AC29" s="35"/>
      <c r="AF29" s="34"/>
      <c r="AJ29" s="36" t="s">
        <v>277</v>
      </c>
      <c r="AM29" s="36" t="s">
        <v>280</v>
      </c>
      <c r="AP29" s="36" t="s">
        <v>283</v>
      </c>
      <c r="AQ29" s="7" t="s">
        <v>294</v>
      </c>
      <c r="AS29" s="34"/>
      <c r="AT29" s="39" t="s">
        <v>297</v>
      </c>
      <c r="AW29" s="34"/>
      <c r="AX29" s="38" t="s">
        <v>299</v>
      </c>
      <c r="BB29" s="35" t="s">
        <v>302</v>
      </c>
      <c r="BE29" s="36" t="s">
        <v>305</v>
      </c>
      <c r="BF29" s="4" t="s">
        <v>381</v>
      </c>
      <c r="BH29" s="118"/>
      <c r="BI29" s="67"/>
      <c r="BJ29" s="2"/>
      <c r="BK29" s="2"/>
      <c r="BL29" s="128"/>
      <c r="BM29" s="15"/>
      <c r="BN29" s="132"/>
      <c r="BO29" s="36" t="s">
        <v>313</v>
      </c>
      <c r="BP29" s="4" t="s">
        <v>309</v>
      </c>
      <c r="BQ29" s="34"/>
      <c r="BR29" s="35"/>
      <c r="BU29" s="34"/>
      <c r="BV29" s="2"/>
      <c r="BW29" s="2"/>
      <c r="BX29" s="2"/>
      <c r="BY29" s="2"/>
      <c r="BZ29" s="2"/>
      <c r="CA29" s="2"/>
      <c r="CB29" s="6"/>
      <c r="CE29" s="4"/>
      <c r="CF29" s="7"/>
    </row>
    <row r="30" spans="1:125" s="3" customFormat="1" ht="14.1" customHeight="1" thickBot="1" x14ac:dyDescent="0.25">
      <c r="A30" s="38">
        <v>0</v>
      </c>
      <c r="B30" s="3">
        <v>0</v>
      </c>
      <c r="C30" s="6"/>
      <c r="D30" s="63">
        <f>SUM(1869-D28)</f>
        <v>19</v>
      </c>
      <c r="G30" s="73"/>
      <c r="H30" s="3">
        <f>SUM(1870-H28)</f>
        <v>28</v>
      </c>
      <c r="K30" s="35">
        <f>SUM(1870-K28)</f>
        <v>84</v>
      </c>
      <c r="L30" s="3">
        <f>SUM(1872-L28)</f>
        <v>88</v>
      </c>
      <c r="O30" s="35">
        <f>SUM(1880-O28)</f>
        <v>0</v>
      </c>
      <c r="P30" s="3">
        <f>SUM(1870-P28)</f>
        <v>0</v>
      </c>
      <c r="Q30" s="34"/>
      <c r="R30" s="35">
        <f>SUM(1867-R28)</f>
        <v>0</v>
      </c>
      <c r="S30" s="6">
        <v>76</v>
      </c>
      <c r="T30" s="6">
        <v>66</v>
      </c>
      <c r="U30" s="10">
        <v>0</v>
      </c>
      <c r="V30" s="34">
        <f>SUM(1868-V28)</f>
        <v>14</v>
      </c>
      <c r="W30" s="35">
        <f>SUM(1868-W28)</f>
        <v>0</v>
      </c>
      <c r="Y30" s="34"/>
      <c r="Z30" s="35">
        <f>SUM(1868-Z28)</f>
        <v>1</v>
      </c>
      <c r="AB30" s="34"/>
      <c r="AC30" s="35"/>
      <c r="AF30" s="34"/>
      <c r="AJ30" s="36">
        <v>27</v>
      </c>
      <c r="AM30" s="36">
        <v>0</v>
      </c>
      <c r="AP30" s="36">
        <v>42</v>
      </c>
      <c r="AQ30" s="7">
        <v>74</v>
      </c>
      <c r="AS30" s="34"/>
      <c r="AT30" s="35">
        <f>SUM(1870-AT28)</f>
        <v>0</v>
      </c>
      <c r="AW30" s="34"/>
      <c r="AX30" s="67">
        <v>52</v>
      </c>
      <c r="BB30" s="35">
        <v>58</v>
      </c>
      <c r="BE30" s="38">
        <v>2</v>
      </c>
      <c r="BF30" s="3">
        <v>0</v>
      </c>
      <c r="BH30" s="118"/>
      <c r="BI30" s="67"/>
      <c r="BJ30" s="2"/>
      <c r="BK30" s="2"/>
      <c r="BL30" s="128"/>
      <c r="BM30" s="15"/>
      <c r="BN30" s="132"/>
      <c r="BO30" s="38">
        <v>0</v>
      </c>
      <c r="BP30" s="3">
        <f>SUM(1868-BP28)</f>
        <v>29</v>
      </c>
      <c r="BQ30" s="34"/>
      <c r="BR30" s="35"/>
      <c r="BU30" s="34"/>
      <c r="BV30" s="2"/>
      <c r="BW30" s="2"/>
      <c r="BX30" s="2"/>
      <c r="BY30" s="2"/>
      <c r="BZ30" s="2"/>
      <c r="CA30" s="2"/>
      <c r="CB30" s="6"/>
      <c r="CF30" s="6"/>
    </row>
    <row r="31" spans="1:125" s="45" customFormat="1" ht="14.1" customHeight="1" thickTop="1" x14ac:dyDescent="0.2">
      <c r="A31" s="29" t="s">
        <v>323</v>
      </c>
      <c r="B31" s="30" t="s">
        <v>323</v>
      </c>
      <c r="C31" s="40"/>
      <c r="D31" s="29" t="s">
        <v>326</v>
      </c>
      <c r="E31" s="40"/>
      <c r="F31" s="40"/>
      <c r="G31" s="32"/>
      <c r="H31" s="30" t="s">
        <v>329</v>
      </c>
      <c r="I31" s="30" t="s">
        <v>329</v>
      </c>
      <c r="J31" s="40"/>
      <c r="K31" s="29" t="s">
        <v>332</v>
      </c>
      <c r="L31" s="30"/>
      <c r="M31" s="30"/>
      <c r="N31" s="40"/>
      <c r="O31" s="29" t="s">
        <v>335</v>
      </c>
      <c r="P31" s="30"/>
      <c r="Q31" s="32"/>
      <c r="R31" s="29" t="s">
        <v>338</v>
      </c>
      <c r="S31" s="30" t="s">
        <v>338</v>
      </c>
      <c r="T31" s="40"/>
      <c r="U31" s="30"/>
      <c r="V31" s="32"/>
      <c r="W31" s="29" t="s">
        <v>341</v>
      </c>
      <c r="X31" s="30"/>
      <c r="Y31" s="32"/>
      <c r="Z31" s="29" t="s">
        <v>344</v>
      </c>
      <c r="AA31" s="30"/>
      <c r="AB31" s="81"/>
      <c r="AC31" s="29" t="s">
        <v>348</v>
      </c>
      <c r="AD31" s="30"/>
      <c r="AE31" s="30"/>
      <c r="AF31" s="32"/>
      <c r="AG31" s="30" t="s">
        <v>350</v>
      </c>
      <c r="AH31" s="30" t="s">
        <v>350</v>
      </c>
      <c r="AI31" s="40"/>
      <c r="AJ31" s="29" t="s">
        <v>353</v>
      </c>
      <c r="AK31" s="30"/>
      <c r="AL31" s="30"/>
      <c r="AM31" s="29" t="s">
        <v>357</v>
      </c>
      <c r="AN31" s="30" t="s">
        <v>357</v>
      </c>
      <c r="AO31" s="30"/>
      <c r="AP31" s="29"/>
      <c r="AQ31" s="30"/>
      <c r="AR31" s="30"/>
      <c r="AS31" s="32"/>
      <c r="AT31" s="29"/>
      <c r="AU31" s="40"/>
      <c r="AV31" s="40"/>
      <c r="AW31" s="81"/>
      <c r="AX31" s="29" t="s">
        <v>360</v>
      </c>
      <c r="AY31" s="30" t="s">
        <v>360</v>
      </c>
      <c r="AZ31" s="30" t="s">
        <v>360</v>
      </c>
      <c r="BA31" s="40"/>
      <c r="BB31" s="31" t="s">
        <v>389</v>
      </c>
      <c r="BC31" s="30"/>
      <c r="BD31" s="40"/>
      <c r="BE31" s="31" t="s">
        <v>391</v>
      </c>
      <c r="BF31" s="40"/>
      <c r="BG31" s="40"/>
      <c r="BH31" s="142"/>
      <c r="BI31" s="144"/>
      <c r="BJ31" s="33"/>
      <c r="BK31" s="33"/>
      <c r="BL31" s="29" t="s">
        <v>364</v>
      </c>
      <c r="BN31" s="158"/>
      <c r="BO31" s="31" t="s">
        <v>367</v>
      </c>
      <c r="BP31" s="30" t="s">
        <v>367</v>
      </c>
      <c r="BQ31" s="81"/>
      <c r="BR31" s="29"/>
      <c r="BS31" s="30"/>
      <c r="BT31" s="30"/>
      <c r="BU31" s="32"/>
      <c r="BV31" s="2"/>
      <c r="BW31" s="15"/>
      <c r="BX31" s="15"/>
      <c r="BY31" s="15"/>
      <c r="BZ31" s="15"/>
      <c r="CA31" s="15"/>
      <c r="CB31" s="15"/>
      <c r="CC31" s="3"/>
      <c r="CD31" s="2"/>
      <c r="CE31" s="2"/>
      <c r="CF31" s="15"/>
      <c r="CG31" s="6"/>
      <c r="CH31" s="15"/>
      <c r="CI31" s="3"/>
      <c r="CJ31" s="3"/>
      <c r="CK31" s="15"/>
      <c r="CL31" s="3"/>
      <c r="CM31" s="3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</row>
    <row r="32" spans="1:125" s="15" customFormat="1" ht="14.1" customHeight="1" x14ac:dyDescent="0.2">
      <c r="A32" s="39" t="s">
        <v>371</v>
      </c>
      <c r="B32" s="3" t="s">
        <v>325</v>
      </c>
      <c r="C32" s="6"/>
      <c r="D32" s="67" t="s">
        <v>328</v>
      </c>
      <c r="E32" s="6"/>
      <c r="F32" s="6"/>
      <c r="G32" s="75"/>
      <c r="H32" s="4" t="s">
        <v>178</v>
      </c>
      <c r="I32" s="10" t="s">
        <v>128</v>
      </c>
      <c r="J32" s="6"/>
      <c r="K32" s="39" t="s">
        <v>151</v>
      </c>
      <c r="L32" s="3"/>
      <c r="M32" s="3"/>
      <c r="N32" s="6"/>
      <c r="O32" s="67" t="s">
        <v>337</v>
      </c>
      <c r="P32" s="3"/>
      <c r="Q32" s="34"/>
      <c r="R32" s="67" t="s">
        <v>340</v>
      </c>
      <c r="S32" s="10" t="s">
        <v>128</v>
      </c>
      <c r="T32" s="6"/>
      <c r="U32" s="6"/>
      <c r="V32" s="34"/>
      <c r="W32" s="67" t="s">
        <v>128</v>
      </c>
      <c r="X32" s="6"/>
      <c r="Y32" s="76"/>
      <c r="Z32" s="67" t="s">
        <v>347</v>
      </c>
      <c r="AA32" s="3"/>
      <c r="AB32" s="76"/>
      <c r="AC32" s="67" t="s">
        <v>128</v>
      </c>
      <c r="AD32" s="3"/>
      <c r="AE32" s="3"/>
      <c r="AF32" s="34"/>
      <c r="AG32" s="4" t="s">
        <v>377</v>
      </c>
      <c r="AH32" s="4" t="s">
        <v>352</v>
      </c>
      <c r="AI32" s="6"/>
      <c r="AJ32" s="39" t="s">
        <v>356</v>
      </c>
      <c r="AK32" s="3"/>
      <c r="AL32" s="3"/>
      <c r="AM32" s="39" t="s">
        <v>14</v>
      </c>
      <c r="AN32" s="10" t="s">
        <v>128</v>
      </c>
      <c r="AO32" s="3"/>
      <c r="AP32" s="35"/>
      <c r="AQ32" s="3"/>
      <c r="AR32" s="3"/>
      <c r="AS32" s="34"/>
      <c r="AT32" s="35"/>
      <c r="AU32" s="6"/>
      <c r="AV32" s="6"/>
      <c r="AW32" s="76"/>
      <c r="AX32" s="35" t="s">
        <v>379</v>
      </c>
      <c r="AY32" s="3" t="s">
        <v>363</v>
      </c>
      <c r="AZ32" s="4" t="s">
        <v>388</v>
      </c>
      <c r="BA32" s="6"/>
      <c r="BB32" s="36" t="s">
        <v>163</v>
      </c>
      <c r="BC32" s="6"/>
      <c r="BD32" s="6"/>
      <c r="BE32" s="39" t="s">
        <v>246</v>
      </c>
      <c r="BF32" s="6"/>
      <c r="BG32" s="6"/>
      <c r="BH32" s="119"/>
      <c r="BI32" s="67"/>
      <c r="BJ32" s="2"/>
      <c r="BK32" s="2"/>
      <c r="BL32" s="39" t="s">
        <v>366</v>
      </c>
      <c r="BN32" s="132"/>
      <c r="BO32" s="67" t="s">
        <v>383</v>
      </c>
      <c r="BP32" s="7" t="s">
        <v>3</v>
      </c>
      <c r="BQ32" s="76"/>
      <c r="BR32" s="35"/>
      <c r="BS32" s="3"/>
      <c r="BT32" s="3"/>
      <c r="BU32" s="34"/>
      <c r="BV32" s="2"/>
      <c r="BW32" s="2"/>
      <c r="BX32" s="2"/>
      <c r="BY32" s="2"/>
      <c r="BZ32" s="2"/>
      <c r="CA32" s="2"/>
      <c r="CB32" s="2"/>
      <c r="CC32" s="10"/>
      <c r="CD32" s="2"/>
      <c r="CE32" s="2"/>
      <c r="CG32" s="7"/>
      <c r="CI32" s="3"/>
      <c r="CJ32" s="3"/>
      <c r="CL32" s="6"/>
      <c r="CM32" s="10"/>
    </row>
    <row r="33" spans="1:155" s="15" customFormat="1" ht="14.1" customHeight="1" x14ac:dyDescent="0.2">
      <c r="A33" s="39" t="s">
        <v>370</v>
      </c>
      <c r="B33" s="3" t="s">
        <v>117</v>
      </c>
      <c r="C33" s="6"/>
      <c r="D33" s="67" t="s">
        <v>320</v>
      </c>
      <c r="E33" s="6"/>
      <c r="F33" s="6"/>
      <c r="G33" s="75"/>
      <c r="H33" s="4" t="s">
        <v>331</v>
      </c>
      <c r="I33" s="10" t="s">
        <v>373</v>
      </c>
      <c r="J33" s="6"/>
      <c r="K33" s="39" t="s">
        <v>334</v>
      </c>
      <c r="L33" s="6"/>
      <c r="M33" s="6"/>
      <c r="N33" s="6"/>
      <c r="O33" s="67" t="s">
        <v>242</v>
      </c>
      <c r="P33" s="6"/>
      <c r="Q33" s="76"/>
      <c r="R33" s="67" t="s">
        <v>145</v>
      </c>
      <c r="S33" s="10" t="s">
        <v>375</v>
      </c>
      <c r="T33" s="6"/>
      <c r="U33" s="6"/>
      <c r="V33" s="76"/>
      <c r="W33" s="67" t="s">
        <v>343</v>
      </c>
      <c r="X33" s="6"/>
      <c r="Y33" s="76"/>
      <c r="Z33" s="67" t="s">
        <v>346</v>
      </c>
      <c r="AA33" s="6"/>
      <c r="AB33" s="76"/>
      <c r="AC33" s="67" t="s">
        <v>346</v>
      </c>
      <c r="AD33" s="6"/>
      <c r="AE33" s="6"/>
      <c r="AF33" s="76"/>
      <c r="AG33" s="4" t="s">
        <v>52</v>
      </c>
      <c r="AH33" s="4" t="s">
        <v>145</v>
      </c>
      <c r="AI33" s="3"/>
      <c r="AJ33" s="39" t="s">
        <v>355</v>
      </c>
      <c r="AK33" s="3"/>
      <c r="AL33" s="3"/>
      <c r="AM33" s="39" t="s">
        <v>385</v>
      </c>
      <c r="AN33" s="10" t="s">
        <v>359</v>
      </c>
      <c r="AO33" s="3"/>
      <c r="AP33" s="35"/>
      <c r="AQ33" s="3"/>
      <c r="AR33" s="3"/>
      <c r="AS33" s="34"/>
      <c r="AT33" s="35"/>
      <c r="AU33" s="6"/>
      <c r="AV33" s="6"/>
      <c r="AW33" s="76"/>
      <c r="AX33" s="35" t="s">
        <v>362</v>
      </c>
      <c r="AY33" s="3" t="s">
        <v>362</v>
      </c>
      <c r="AZ33" s="4" t="s">
        <v>387</v>
      </c>
      <c r="BA33" s="6"/>
      <c r="BB33" s="36" t="s">
        <v>303</v>
      </c>
      <c r="BC33" s="6"/>
      <c r="BD33" s="6"/>
      <c r="BE33" s="39" t="s">
        <v>307</v>
      </c>
      <c r="BF33" s="6"/>
      <c r="BG33" s="6"/>
      <c r="BH33" s="119"/>
      <c r="BI33" s="67"/>
      <c r="BJ33" s="2"/>
      <c r="BK33" s="2"/>
      <c r="BL33" s="39" t="s">
        <v>185</v>
      </c>
      <c r="BN33" s="131"/>
      <c r="BO33" s="67" t="s">
        <v>314</v>
      </c>
      <c r="BP33" s="7" t="s">
        <v>314</v>
      </c>
      <c r="BQ33" s="34"/>
      <c r="BR33" s="35"/>
      <c r="BS33" s="3"/>
      <c r="BU33" s="34"/>
      <c r="BV33" s="2"/>
      <c r="BW33" s="2"/>
      <c r="BX33" s="2"/>
      <c r="BY33" s="2"/>
      <c r="BZ33" s="2"/>
      <c r="CA33" s="2"/>
      <c r="CB33" s="2"/>
      <c r="CC33" s="2"/>
      <c r="CE33" s="10"/>
      <c r="CG33" s="3"/>
      <c r="CH33" s="3"/>
      <c r="CJ33" s="10"/>
      <c r="CK33" s="10"/>
    </row>
    <row r="34" spans="1:155" s="15" customFormat="1" ht="14.1" customHeight="1" x14ac:dyDescent="0.2">
      <c r="A34" s="39">
        <v>1823</v>
      </c>
      <c r="B34" s="3">
        <v>1879</v>
      </c>
      <c r="C34" s="3"/>
      <c r="D34" s="67">
        <v>1812</v>
      </c>
      <c r="E34" s="6"/>
      <c r="F34" s="6"/>
      <c r="G34" s="75"/>
      <c r="H34" s="4">
        <v>1785</v>
      </c>
      <c r="I34" s="10">
        <v>1818</v>
      </c>
      <c r="J34" s="6"/>
      <c r="K34" s="39">
        <v>1781</v>
      </c>
      <c r="L34" s="6"/>
      <c r="M34" s="6"/>
      <c r="N34" s="6"/>
      <c r="O34" s="67">
        <v>1871</v>
      </c>
      <c r="P34" s="6"/>
      <c r="Q34" s="76"/>
      <c r="R34" s="67">
        <v>1854</v>
      </c>
      <c r="S34" s="10">
        <v>1820</v>
      </c>
      <c r="T34" s="6"/>
      <c r="U34" s="6"/>
      <c r="V34" s="76"/>
      <c r="W34" s="67">
        <v>1837</v>
      </c>
      <c r="X34" s="6"/>
      <c r="Y34" s="76"/>
      <c r="Z34" s="67">
        <v>1836</v>
      </c>
      <c r="AA34" s="6"/>
      <c r="AB34" s="76"/>
      <c r="AC34" s="67">
        <v>1794</v>
      </c>
      <c r="AD34" s="6"/>
      <c r="AE34" s="6"/>
      <c r="AF34" s="76"/>
      <c r="AG34" s="4">
        <v>1831</v>
      </c>
      <c r="AH34" s="4">
        <v>1791</v>
      </c>
      <c r="AI34" s="3"/>
      <c r="AJ34" s="39">
        <v>1866</v>
      </c>
      <c r="AK34" s="3"/>
      <c r="AL34" s="3"/>
      <c r="AM34" s="39">
        <v>1814</v>
      </c>
      <c r="AN34" s="3">
        <f>SUM(1857-AN36)</f>
        <v>1857</v>
      </c>
      <c r="AO34" s="3"/>
      <c r="AP34" s="35"/>
      <c r="AQ34" s="3"/>
      <c r="AR34" s="3"/>
      <c r="AS34" s="34"/>
      <c r="AT34" s="35"/>
      <c r="AU34" s="6"/>
      <c r="AV34" s="6"/>
      <c r="AW34" s="76"/>
      <c r="AX34" s="35">
        <v>1879</v>
      </c>
      <c r="AY34" s="3">
        <v>1878</v>
      </c>
      <c r="AZ34" s="4">
        <v>1814</v>
      </c>
      <c r="BA34" s="6"/>
      <c r="BB34" s="38">
        <f>SUM(1861-BB36)</f>
        <v>1803</v>
      </c>
      <c r="BC34" s="6"/>
      <c r="BD34" s="6"/>
      <c r="BE34" s="38">
        <f>SUM(1860-BE36)</f>
        <v>1835</v>
      </c>
      <c r="BF34" s="6"/>
      <c r="BG34" s="6"/>
      <c r="BH34" s="119"/>
      <c r="BI34" s="67"/>
      <c r="BJ34" s="2"/>
      <c r="BK34" s="2"/>
      <c r="BL34" s="67">
        <f>SUM(1865-BL36)</f>
        <v>1784</v>
      </c>
      <c r="BM34" s="2"/>
      <c r="BN34" s="131"/>
      <c r="BO34" s="35">
        <f>SUM(1866-BP36)</f>
        <v>1865</v>
      </c>
      <c r="BP34" s="6">
        <f>SUM(1860-BO36)</f>
        <v>1859</v>
      </c>
      <c r="BQ34" s="34"/>
      <c r="BR34" s="35"/>
      <c r="BS34" s="3"/>
      <c r="BU34" s="34"/>
      <c r="BV34" s="2"/>
      <c r="BW34" s="2"/>
      <c r="BX34" s="2"/>
      <c r="BY34" s="2"/>
      <c r="BZ34" s="2"/>
      <c r="CA34" s="2"/>
      <c r="CB34" s="2"/>
      <c r="CC34" s="10"/>
      <c r="CD34" s="2"/>
      <c r="CG34" s="7"/>
      <c r="CI34" s="3"/>
      <c r="CJ34" s="3"/>
      <c r="CL34" s="10"/>
      <c r="CM34" s="10"/>
    </row>
    <row r="35" spans="1:155" s="15" customFormat="1" ht="14.1" customHeight="1" x14ac:dyDescent="0.2">
      <c r="A35" s="39" t="s">
        <v>369</v>
      </c>
      <c r="B35" s="3" t="s">
        <v>324</v>
      </c>
      <c r="C35" s="3"/>
      <c r="D35" s="67" t="s">
        <v>327</v>
      </c>
      <c r="E35" s="6"/>
      <c r="F35" s="6"/>
      <c r="G35" s="75"/>
      <c r="H35" s="4" t="s">
        <v>330</v>
      </c>
      <c r="I35" s="10" t="s">
        <v>372</v>
      </c>
      <c r="J35" s="6"/>
      <c r="K35" s="39" t="s">
        <v>333</v>
      </c>
      <c r="L35" s="6"/>
      <c r="M35" s="6"/>
      <c r="N35" s="6"/>
      <c r="O35" s="67" t="s">
        <v>336</v>
      </c>
      <c r="P35" s="6"/>
      <c r="Q35" s="76"/>
      <c r="R35" s="67" t="s">
        <v>339</v>
      </c>
      <c r="S35" s="10" t="s">
        <v>374</v>
      </c>
      <c r="T35" s="6"/>
      <c r="U35" s="6"/>
      <c r="V35" s="76"/>
      <c r="W35" s="67" t="s">
        <v>342</v>
      </c>
      <c r="X35" s="6"/>
      <c r="Y35" s="76"/>
      <c r="Z35" s="39" t="s">
        <v>345</v>
      </c>
      <c r="AA35" s="6"/>
      <c r="AB35" s="76"/>
      <c r="AC35" s="67" t="s">
        <v>349</v>
      </c>
      <c r="AD35" s="6"/>
      <c r="AE35" s="6"/>
      <c r="AF35" s="76"/>
      <c r="AG35" s="4" t="s">
        <v>376</v>
      </c>
      <c r="AH35" s="4" t="s">
        <v>351</v>
      </c>
      <c r="AI35" s="3"/>
      <c r="AJ35" s="39" t="s">
        <v>354</v>
      </c>
      <c r="AK35" s="3"/>
      <c r="AL35" s="3"/>
      <c r="AM35" s="39" t="s">
        <v>384</v>
      </c>
      <c r="AN35" s="10" t="s">
        <v>358</v>
      </c>
      <c r="AO35" s="3"/>
      <c r="AP35" s="35"/>
      <c r="AQ35" s="3"/>
      <c r="AR35" s="3"/>
      <c r="AS35" s="34"/>
      <c r="AT35" s="35"/>
      <c r="AU35" s="6"/>
      <c r="AV35" s="6"/>
      <c r="AW35" s="76"/>
      <c r="AX35" s="35" t="s">
        <v>378</v>
      </c>
      <c r="AY35" s="3" t="s">
        <v>361</v>
      </c>
      <c r="AZ35" s="4" t="s">
        <v>386</v>
      </c>
      <c r="BA35" s="6"/>
      <c r="BB35" s="36" t="s">
        <v>390</v>
      </c>
      <c r="BC35" s="6"/>
      <c r="BD35" s="6"/>
      <c r="BE35" s="38" t="s">
        <v>392</v>
      </c>
      <c r="BF35" s="6"/>
      <c r="BG35" s="6"/>
      <c r="BH35" s="119"/>
      <c r="BI35" s="67"/>
      <c r="BJ35" s="2"/>
      <c r="BK35" s="2"/>
      <c r="BL35" s="35" t="s">
        <v>365</v>
      </c>
      <c r="BM35" s="2"/>
      <c r="BN35" s="131"/>
      <c r="BO35" s="39" t="s">
        <v>382</v>
      </c>
      <c r="BP35" s="6" t="s">
        <v>368</v>
      </c>
      <c r="BQ35" s="34"/>
      <c r="BR35" s="35"/>
      <c r="BS35" s="3"/>
      <c r="BU35" s="34"/>
      <c r="BV35" s="2"/>
      <c r="BW35" s="2"/>
      <c r="BX35" s="2"/>
      <c r="BY35" s="2"/>
      <c r="BZ35" s="2"/>
      <c r="CA35" s="2"/>
      <c r="CB35" s="10"/>
      <c r="CD35" s="4"/>
      <c r="CE35" s="2"/>
      <c r="CH35" s="7"/>
      <c r="CJ35" s="3"/>
      <c r="CK35" s="3"/>
      <c r="CM35" s="10"/>
      <c r="CN35" s="10"/>
    </row>
    <row r="36" spans="1:155" s="78" customFormat="1" ht="14.1" customHeight="1" thickBot="1" x14ac:dyDescent="0.25">
      <c r="A36" s="52">
        <f>SUM(1892-A34)</f>
        <v>69</v>
      </c>
      <c r="B36" s="51">
        <v>0</v>
      </c>
      <c r="C36" s="51"/>
      <c r="D36" s="52">
        <f>SUM(1887-D34)</f>
        <v>75</v>
      </c>
      <c r="E36" s="50"/>
      <c r="F36" s="50"/>
      <c r="G36" s="53"/>
      <c r="H36" s="51">
        <v>51</v>
      </c>
      <c r="I36" s="51">
        <f>SUM(1889-I34)</f>
        <v>71</v>
      </c>
      <c r="J36" s="50"/>
      <c r="K36" s="77"/>
      <c r="L36" s="50"/>
      <c r="M36" s="50"/>
      <c r="N36" s="50"/>
      <c r="O36" s="52">
        <v>4</v>
      </c>
      <c r="P36" s="50"/>
      <c r="Q36" s="84"/>
      <c r="R36" s="52">
        <f>SUM(1897-R34)</f>
        <v>43</v>
      </c>
      <c r="S36" s="51">
        <v>55</v>
      </c>
      <c r="T36" s="50"/>
      <c r="U36" s="50"/>
      <c r="V36" s="84"/>
      <c r="W36" s="52">
        <f>SUM(1897-W34)</f>
        <v>60</v>
      </c>
      <c r="X36" s="50"/>
      <c r="Y36" s="84"/>
      <c r="Z36" s="52">
        <f>SUM(1888-Z34)</f>
        <v>52</v>
      </c>
      <c r="AA36" s="50"/>
      <c r="AB36" s="84"/>
      <c r="AC36" s="52">
        <f>SUM(1875-AC34)</f>
        <v>81</v>
      </c>
      <c r="AD36" s="50"/>
      <c r="AE36" s="50"/>
      <c r="AF36" s="84"/>
      <c r="AG36" s="51">
        <f>SUM(1868-AG34)</f>
        <v>37</v>
      </c>
      <c r="AH36" s="51">
        <f>SUM(1874-AH34)</f>
        <v>83</v>
      </c>
      <c r="AI36" s="51"/>
      <c r="AJ36" s="52">
        <f>SUM(1885-AJ34)</f>
        <v>19</v>
      </c>
      <c r="AK36" s="51"/>
      <c r="AL36" s="51"/>
      <c r="AM36" s="52">
        <f>SUM(1885-AM34)</f>
        <v>71</v>
      </c>
      <c r="AN36" s="51">
        <v>0</v>
      </c>
      <c r="AO36" s="51"/>
      <c r="AP36" s="52"/>
      <c r="AQ36" s="51"/>
      <c r="AR36" s="51"/>
      <c r="AS36" s="53"/>
      <c r="AT36" s="52"/>
      <c r="AU36" s="50"/>
      <c r="AV36" s="50"/>
      <c r="AW36" s="84"/>
      <c r="AX36" s="52">
        <v>0</v>
      </c>
      <c r="AY36" s="51">
        <v>1</v>
      </c>
      <c r="AZ36" s="51">
        <f>SUM(1894 -AZ34)</f>
        <v>80</v>
      </c>
      <c r="BA36" s="50"/>
      <c r="BB36" s="77">
        <v>58</v>
      </c>
      <c r="BC36" s="50"/>
      <c r="BD36" s="50"/>
      <c r="BE36" s="56">
        <v>25</v>
      </c>
      <c r="BF36" s="50"/>
      <c r="BG36" s="50"/>
      <c r="BH36" s="134"/>
      <c r="BI36" s="111"/>
      <c r="BJ36" s="58"/>
      <c r="BK36" s="58"/>
      <c r="BL36" s="52">
        <v>81</v>
      </c>
      <c r="BM36" s="58"/>
      <c r="BN36" s="136"/>
      <c r="BO36" s="77">
        <v>1</v>
      </c>
      <c r="BP36" s="51">
        <v>1</v>
      </c>
      <c r="BQ36" s="53"/>
      <c r="BR36" s="52"/>
      <c r="BS36" s="51"/>
      <c r="BU36" s="53"/>
      <c r="BV36" s="2"/>
      <c r="BW36" s="2"/>
      <c r="BX36" s="2"/>
      <c r="BY36" s="2"/>
      <c r="BZ36" s="2"/>
      <c r="CA36" s="2"/>
      <c r="CB36" s="2"/>
      <c r="CC36" s="15"/>
      <c r="CD36" s="3"/>
      <c r="CE36" s="2"/>
      <c r="CF36" s="15"/>
      <c r="CG36" s="15"/>
      <c r="CH36" s="6"/>
      <c r="CI36" s="15"/>
      <c r="CJ36" s="3"/>
      <c r="CK36" s="3"/>
      <c r="CL36" s="15"/>
      <c r="CM36" s="3"/>
      <c r="CN36" s="3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</row>
    <row r="37" spans="1:155" s="15" customFormat="1" ht="14.1" customHeight="1" thickTop="1" x14ac:dyDescent="0.2">
      <c r="A37" s="35" t="s">
        <v>393</v>
      </c>
      <c r="B37" s="6"/>
      <c r="C37" s="6"/>
      <c r="D37" s="35"/>
      <c r="E37" s="6"/>
      <c r="F37" s="6"/>
      <c r="G37" s="34"/>
      <c r="H37" s="3" t="s">
        <v>396</v>
      </c>
      <c r="I37" s="3"/>
      <c r="J37" s="6"/>
      <c r="K37" s="38"/>
      <c r="L37" s="6"/>
      <c r="M37" s="6"/>
      <c r="N37" s="6"/>
      <c r="O37" s="35" t="s">
        <v>398</v>
      </c>
      <c r="P37" s="6"/>
      <c r="Q37" s="76"/>
      <c r="R37" s="38" t="s">
        <v>400</v>
      </c>
      <c r="S37" s="6"/>
      <c r="T37" s="6"/>
      <c r="U37" s="6"/>
      <c r="V37" s="76"/>
      <c r="W37" s="35" t="s">
        <v>402</v>
      </c>
      <c r="X37" s="3" t="s">
        <v>402</v>
      </c>
      <c r="Y37" s="34" t="s">
        <v>402</v>
      </c>
      <c r="Z37" s="64" t="s">
        <v>405</v>
      </c>
      <c r="AA37" s="6"/>
      <c r="AB37" s="76"/>
      <c r="AC37" s="35" t="s">
        <v>407</v>
      </c>
      <c r="AD37" s="6"/>
      <c r="AE37" s="6"/>
      <c r="AF37" s="76"/>
      <c r="AG37" s="6"/>
      <c r="AH37" s="3"/>
      <c r="AI37" s="3"/>
      <c r="AJ37" s="35" t="s">
        <v>409</v>
      </c>
      <c r="AK37" s="3"/>
      <c r="AL37" s="6"/>
      <c r="AM37" s="64" t="s">
        <v>412</v>
      </c>
      <c r="AN37" s="3"/>
      <c r="AO37" s="6"/>
      <c r="AP37" s="35" t="s">
        <v>414</v>
      </c>
      <c r="AQ37" s="6"/>
      <c r="AR37" s="6"/>
      <c r="AS37" s="76"/>
      <c r="AT37" s="35" t="s">
        <v>418</v>
      </c>
      <c r="AU37" s="6"/>
      <c r="AV37" s="6"/>
      <c r="AW37" s="76"/>
      <c r="AX37" s="38" t="s">
        <v>421</v>
      </c>
      <c r="AY37" s="6"/>
      <c r="AZ37" s="6"/>
      <c r="BA37" s="6"/>
      <c r="BB37" s="38"/>
      <c r="BC37" s="6"/>
      <c r="BD37" s="6"/>
      <c r="BE37" s="38"/>
      <c r="BF37" s="6"/>
      <c r="BG37" s="6"/>
      <c r="BH37" s="119"/>
      <c r="BI37" s="35" t="s">
        <v>424</v>
      </c>
      <c r="BJ37" s="3" t="s">
        <v>424</v>
      </c>
      <c r="BK37" s="3" t="s">
        <v>424</v>
      </c>
      <c r="BL37" s="127"/>
      <c r="BM37" s="2"/>
      <c r="BN37" s="131"/>
      <c r="BO37" s="35" t="s">
        <v>426</v>
      </c>
      <c r="BP37" s="6"/>
      <c r="BQ37" s="76"/>
      <c r="BR37" s="35" t="s">
        <v>429</v>
      </c>
      <c r="BS37" s="6"/>
      <c r="BU37" s="34"/>
      <c r="BV37" s="2"/>
      <c r="BW37" s="2"/>
      <c r="BX37" s="2"/>
      <c r="BY37" s="2"/>
      <c r="BZ37" s="2"/>
      <c r="CA37" s="2"/>
      <c r="CB37" s="4"/>
      <c r="CD37" s="2"/>
      <c r="CE37" s="2"/>
      <c r="CH37" s="3"/>
      <c r="CJ37" s="3"/>
      <c r="CK37" s="3"/>
      <c r="CM37" s="3"/>
    </row>
    <row r="38" spans="1:155" s="15" customFormat="1" ht="14.1" customHeight="1" x14ac:dyDescent="0.2">
      <c r="A38" s="39" t="s">
        <v>104</v>
      </c>
      <c r="B38" s="6"/>
      <c r="C38" s="6"/>
      <c r="D38" s="35"/>
      <c r="E38" s="6"/>
      <c r="F38" s="6"/>
      <c r="G38" s="34"/>
      <c r="H38" s="4" t="s">
        <v>151</v>
      </c>
      <c r="I38" s="3"/>
      <c r="J38" s="6"/>
      <c r="K38" s="38"/>
      <c r="L38" s="6"/>
      <c r="M38" s="6"/>
      <c r="N38" s="6"/>
      <c r="O38" s="67" t="s">
        <v>125</v>
      </c>
      <c r="P38" s="6"/>
      <c r="Q38" s="76"/>
      <c r="R38" s="36" t="s">
        <v>14</v>
      </c>
      <c r="S38" s="6"/>
      <c r="T38" s="6"/>
      <c r="U38" s="6"/>
      <c r="V38" s="76"/>
      <c r="W38" s="39" t="s">
        <v>404</v>
      </c>
      <c r="X38" s="4" t="s">
        <v>435</v>
      </c>
      <c r="Y38" s="37" t="s">
        <v>438</v>
      </c>
      <c r="Z38" s="39" t="s">
        <v>366</v>
      </c>
      <c r="AA38" s="6"/>
      <c r="AB38" s="76"/>
      <c r="AC38" s="35" t="s">
        <v>246</v>
      </c>
      <c r="AD38" s="6"/>
      <c r="AE38" s="6"/>
      <c r="AF38" s="76"/>
      <c r="AG38" s="6"/>
      <c r="AH38" s="6"/>
      <c r="AI38" s="6"/>
      <c r="AJ38" s="67" t="s">
        <v>104</v>
      </c>
      <c r="AK38" s="3"/>
      <c r="AL38" s="6"/>
      <c r="AM38" s="66" t="s">
        <v>317</v>
      </c>
      <c r="AN38" s="3"/>
      <c r="AO38" s="6"/>
      <c r="AP38" s="39" t="s">
        <v>417</v>
      </c>
      <c r="AQ38" s="6"/>
      <c r="AR38" s="6"/>
      <c r="AS38" s="76"/>
      <c r="AT38" s="39" t="s">
        <v>420</v>
      </c>
      <c r="AU38" s="6"/>
      <c r="AV38" s="6"/>
      <c r="AW38" s="76"/>
      <c r="AX38" s="36" t="s">
        <v>14</v>
      </c>
      <c r="AY38" s="6"/>
      <c r="AZ38" s="6"/>
      <c r="BA38" s="6"/>
      <c r="BB38" s="38"/>
      <c r="BC38" s="6"/>
      <c r="BD38" s="6"/>
      <c r="BE38" s="38"/>
      <c r="BF38" s="6"/>
      <c r="BG38" s="6"/>
      <c r="BH38" s="119"/>
      <c r="BI38" s="67" t="s">
        <v>425</v>
      </c>
      <c r="BJ38" s="10" t="s">
        <v>437</v>
      </c>
      <c r="BK38" s="13" t="s">
        <v>441</v>
      </c>
      <c r="BL38" s="127"/>
      <c r="BM38" s="2"/>
      <c r="BN38" s="131"/>
      <c r="BO38" s="67" t="s">
        <v>428</v>
      </c>
      <c r="BP38" s="6"/>
      <c r="BQ38" s="76"/>
      <c r="BR38" s="39" t="s">
        <v>432</v>
      </c>
      <c r="BS38" s="6"/>
      <c r="BU38" s="76"/>
      <c r="BV38" s="2"/>
      <c r="BW38" s="2"/>
      <c r="BX38" s="2"/>
      <c r="BY38" s="2"/>
      <c r="BZ38" s="2"/>
      <c r="CA38" s="2"/>
      <c r="CD38" s="2"/>
      <c r="CE38" s="10"/>
      <c r="CG38" s="3"/>
      <c r="CH38" s="3"/>
      <c r="CI38" s="2"/>
      <c r="CJ38" s="4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</row>
    <row r="39" spans="1:155" s="15" customFormat="1" ht="14.1" customHeight="1" x14ac:dyDescent="0.2">
      <c r="A39" s="39" t="s">
        <v>395</v>
      </c>
      <c r="B39" s="6"/>
      <c r="C39" s="6"/>
      <c r="D39" s="35"/>
      <c r="E39" s="6"/>
      <c r="F39" s="6"/>
      <c r="G39" s="34"/>
      <c r="H39" s="4" t="s">
        <v>373</v>
      </c>
      <c r="I39" s="3"/>
      <c r="J39" s="6"/>
      <c r="K39" s="38"/>
      <c r="L39" s="6"/>
      <c r="M39" s="6"/>
      <c r="N39" s="6"/>
      <c r="O39" s="67" t="s">
        <v>242</v>
      </c>
      <c r="P39" s="6"/>
      <c r="Q39" s="76"/>
      <c r="R39" s="36" t="s">
        <v>185</v>
      </c>
      <c r="S39" s="3"/>
      <c r="T39" s="6"/>
      <c r="U39" s="6"/>
      <c r="V39" s="34"/>
      <c r="W39" s="39" t="s">
        <v>307</v>
      </c>
      <c r="X39" s="4" t="s">
        <v>434</v>
      </c>
      <c r="Y39" s="37" t="s">
        <v>434</v>
      </c>
      <c r="Z39" s="39" t="s">
        <v>343</v>
      </c>
      <c r="AA39" s="6"/>
      <c r="AB39" s="76"/>
      <c r="AC39" s="35" t="s">
        <v>346</v>
      </c>
      <c r="AD39" s="6"/>
      <c r="AE39" s="6"/>
      <c r="AF39" s="76"/>
      <c r="AG39" s="6"/>
      <c r="AH39" s="6"/>
      <c r="AI39" s="6"/>
      <c r="AJ39" s="67" t="s">
        <v>411</v>
      </c>
      <c r="AK39" s="6"/>
      <c r="AL39" s="6"/>
      <c r="AM39" s="66" t="s">
        <v>385</v>
      </c>
      <c r="AN39" s="3"/>
      <c r="AO39" s="6"/>
      <c r="AP39" s="39" t="s">
        <v>416</v>
      </c>
      <c r="AQ39" s="6"/>
      <c r="AR39" s="6"/>
      <c r="AS39" s="76"/>
      <c r="AT39" s="39" t="s">
        <v>419</v>
      </c>
      <c r="AU39" s="6"/>
      <c r="AV39" s="6"/>
      <c r="AW39" s="76"/>
      <c r="AX39" s="36" t="s">
        <v>423</v>
      </c>
      <c r="AY39" s="6"/>
      <c r="AZ39" s="6"/>
      <c r="BA39" s="6"/>
      <c r="BB39" s="38"/>
      <c r="BC39" s="6"/>
      <c r="BD39" s="6"/>
      <c r="BE39" s="38"/>
      <c r="BF39" s="6"/>
      <c r="BG39" s="6"/>
      <c r="BH39" s="119"/>
      <c r="BI39" s="67" t="s">
        <v>307</v>
      </c>
      <c r="BJ39" s="10" t="s">
        <v>307</v>
      </c>
      <c r="BK39" s="13" t="s">
        <v>440</v>
      </c>
      <c r="BL39" s="127"/>
      <c r="BM39" s="2"/>
      <c r="BN39" s="131"/>
      <c r="BO39" s="67" t="s">
        <v>314</v>
      </c>
      <c r="BP39" s="6"/>
      <c r="BQ39" s="34"/>
      <c r="BR39" s="39" t="s">
        <v>431</v>
      </c>
      <c r="BS39" s="6"/>
      <c r="BU39" s="76"/>
      <c r="BV39" s="2"/>
      <c r="BW39" s="2"/>
      <c r="BX39" s="2"/>
      <c r="BY39" s="2"/>
      <c r="BZ39" s="2"/>
      <c r="CA39" s="2"/>
      <c r="CD39" s="2"/>
      <c r="CE39" s="10"/>
      <c r="CG39" s="3"/>
      <c r="CH39" s="3"/>
      <c r="CI39" s="2"/>
      <c r="CJ39" s="4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</row>
    <row r="40" spans="1:155" s="15" customFormat="1" ht="14.1" customHeight="1" x14ac:dyDescent="0.2">
      <c r="A40" s="39">
        <v>1836</v>
      </c>
      <c r="B40" s="4"/>
      <c r="C40" s="3"/>
      <c r="D40" s="35"/>
      <c r="E40" s="6"/>
      <c r="F40" s="6"/>
      <c r="G40" s="34"/>
      <c r="H40" s="4">
        <v>1815</v>
      </c>
      <c r="I40" s="3"/>
      <c r="J40" s="3"/>
      <c r="K40" s="38"/>
      <c r="L40" s="6"/>
      <c r="M40" s="6"/>
      <c r="N40" s="6"/>
      <c r="O40" s="67">
        <v>1840</v>
      </c>
      <c r="P40" s="6"/>
      <c r="Q40" s="76"/>
      <c r="R40" s="38">
        <f>SUM(1862-R42)</f>
        <v>1784</v>
      </c>
      <c r="S40" s="3"/>
      <c r="T40" s="3"/>
      <c r="U40" s="6"/>
      <c r="V40" s="34"/>
      <c r="W40" s="39">
        <v>1785</v>
      </c>
      <c r="X40" s="4">
        <v>1856</v>
      </c>
      <c r="Y40" s="37">
        <v>1883</v>
      </c>
      <c r="Z40" s="66" t="s">
        <v>406</v>
      </c>
      <c r="AA40" s="6"/>
      <c r="AB40" s="76"/>
      <c r="AC40" s="35">
        <v>1803</v>
      </c>
      <c r="AD40" s="6"/>
      <c r="AE40" s="6"/>
      <c r="AF40" s="76"/>
      <c r="AG40" s="6"/>
      <c r="AH40" s="6"/>
      <c r="AI40" s="6"/>
      <c r="AJ40" s="67">
        <v>1816</v>
      </c>
      <c r="AK40" s="6"/>
      <c r="AL40" s="6"/>
      <c r="AM40" s="66">
        <v>1815</v>
      </c>
      <c r="AN40" s="3"/>
      <c r="AO40" s="6"/>
      <c r="AP40" s="39">
        <v>1856</v>
      </c>
      <c r="AQ40" s="6"/>
      <c r="AR40" s="6"/>
      <c r="AS40" s="76"/>
      <c r="AT40" s="39">
        <v>1816</v>
      </c>
      <c r="AU40" s="6"/>
      <c r="AV40" s="6"/>
      <c r="AW40" s="76"/>
      <c r="AX40" s="38">
        <f>SUM(1864-AX42)</f>
        <v>1849</v>
      </c>
      <c r="AY40" s="6"/>
      <c r="AZ40" s="6"/>
      <c r="BA40" s="6"/>
      <c r="BB40" s="38"/>
      <c r="BC40" s="6"/>
      <c r="BD40" s="6"/>
      <c r="BE40" s="38"/>
      <c r="BF40" s="6"/>
      <c r="BG40" s="6"/>
      <c r="BH40" s="119"/>
      <c r="BI40" s="39">
        <v>1828</v>
      </c>
      <c r="BJ40" s="3">
        <f>SUM(1858-BJ42)</f>
        <v>1852</v>
      </c>
      <c r="BK40" s="4">
        <v>1828</v>
      </c>
      <c r="BL40" s="127"/>
      <c r="BM40" s="2"/>
      <c r="BN40" s="131"/>
      <c r="BO40" s="67">
        <v>1830</v>
      </c>
      <c r="BP40" s="3"/>
      <c r="BQ40" s="34"/>
      <c r="BR40" s="39">
        <v>1866</v>
      </c>
      <c r="BS40" s="6"/>
      <c r="BU40" s="76"/>
      <c r="BV40" s="2"/>
      <c r="BW40" s="2"/>
      <c r="BX40" s="2"/>
      <c r="BY40" s="2"/>
      <c r="BZ40" s="2"/>
      <c r="CA40" s="2"/>
      <c r="CB40" s="2"/>
      <c r="CC40" s="2"/>
      <c r="CD40" s="2"/>
      <c r="CE40" s="3"/>
      <c r="CG40" s="3"/>
      <c r="CH40" s="3"/>
      <c r="CI40" s="2"/>
      <c r="CJ40" s="4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</row>
    <row r="41" spans="1:155" ht="14.1" customHeight="1" x14ac:dyDescent="0.2">
      <c r="A41" s="39" t="s">
        <v>394</v>
      </c>
      <c r="H41" s="20" t="s">
        <v>397</v>
      </c>
      <c r="O41" s="67" t="s">
        <v>399</v>
      </c>
      <c r="R41" s="36" t="s">
        <v>401</v>
      </c>
      <c r="W41" s="39" t="s">
        <v>403</v>
      </c>
      <c r="X41" s="4" t="s">
        <v>433</v>
      </c>
      <c r="Y41" s="37" t="s">
        <v>433</v>
      </c>
      <c r="Z41" s="39">
        <v>1842</v>
      </c>
      <c r="AC41" s="35" t="s">
        <v>408</v>
      </c>
      <c r="AJ41" s="67" t="s">
        <v>410</v>
      </c>
      <c r="AK41" s="6"/>
      <c r="AL41" s="6"/>
      <c r="AM41" s="66" t="s">
        <v>413</v>
      </c>
      <c r="AO41" s="6"/>
      <c r="AP41" s="39" t="s">
        <v>415</v>
      </c>
      <c r="AQ41" s="6"/>
      <c r="AR41" s="6"/>
      <c r="AS41" s="76"/>
      <c r="AT41" s="79" t="s">
        <v>56</v>
      </c>
      <c r="AX41" s="36" t="s">
        <v>422</v>
      </c>
      <c r="BI41" s="39" t="s">
        <v>439</v>
      </c>
      <c r="BJ41" s="10" t="s">
        <v>436</v>
      </c>
      <c r="BK41" s="4" t="s">
        <v>439</v>
      </c>
      <c r="BO41" s="39" t="s">
        <v>427</v>
      </c>
      <c r="BR41" s="39" t="s">
        <v>430</v>
      </c>
      <c r="BT41" s="15"/>
      <c r="CC41" s="2"/>
      <c r="CD41" s="2"/>
      <c r="CE41" s="2"/>
      <c r="CF41" s="10"/>
      <c r="CH41" s="3"/>
      <c r="CI41" s="3"/>
      <c r="CK41" s="4"/>
    </row>
    <row r="42" spans="1:155" ht="14.1" customHeight="1" thickBot="1" x14ac:dyDescent="0.25">
      <c r="A42" s="35">
        <f>SUM(1888-A40)</f>
        <v>52</v>
      </c>
      <c r="B42" s="4"/>
      <c r="D42" s="39"/>
      <c r="G42" s="37"/>
      <c r="H42" s="3">
        <f>SUM(1910-H40)</f>
        <v>95</v>
      </c>
      <c r="O42" s="35">
        <f>SUM(1895-O40)</f>
        <v>55</v>
      </c>
      <c r="R42" s="36">
        <v>78</v>
      </c>
      <c r="S42" s="6"/>
      <c r="T42" s="6"/>
      <c r="U42" s="6"/>
      <c r="V42" s="76"/>
      <c r="W42" s="63">
        <f>SUM(1869-W40)</f>
        <v>84</v>
      </c>
      <c r="X42" s="3">
        <f>SUM(1883-X40)</f>
        <v>27</v>
      </c>
      <c r="Y42" s="34">
        <f>SUM(1883-Y40)</f>
        <v>0</v>
      </c>
      <c r="Z42" s="35">
        <f>SUM(1927-Z41)</f>
        <v>85</v>
      </c>
      <c r="AC42" s="35">
        <v>87</v>
      </c>
      <c r="AJ42" s="35">
        <f>SUM(1897-AJ40)</f>
        <v>81</v>
      </c>
      <c r="AK42" s="6"/>
      <c r="AL42" s="6"/>
      <c r="AM42" s="64">
        <f>SUM(1907-AM40)</f>
        <v>92</v>
      </c>
      <c r="AO42" s="6"/>
      <c r="AP42" s="35">
        <f>SUM(1881-AP40)</f>
        <v>25</v>
      </c>
      <c r="AQ42" s="6"/>
      <c r="AR42" s="6"/>
      <c r="AS42" s="76"/>
      <c r="AT42" s="35">
        <f>SUM(1900-AT40)</f>
        <v>84</v>
      </c>
      <c r="AX42" s="36">
        <v>15</v>
      </c>
      <c r="BI42" s="35">
        <f>SUM(1894 -BI40)</f>
        <v>66</v>
      </c>
      <c r="BJ42" s="10">
        <v>6</v>
      </c>
      <c r="BK42" s="3">
        <f>SUM(1894 -BK40)</f>
        <v>66</v>
      </c>
      <c r="BO42" s="35">
        <f>SUM(1866-BO40)</f>
        <v>36</v>
      </c>
      <c r="BR42" s="35">
        <f>SUM(1872-BR40)</f>
        <v>6</v>
      </c>
      <c r="BT42" s="15"/>
      <c r="CC42" s="2"/>
      <c r="CD42" s="2"/>
      <c r="CE42" s="2"/>
      <c r="CG42" s="10"/>
      <c r="CI42" s="3"/>
      <c r="CJ42" s="3"/>
      <c r="CL42" s="3"/>
    </row>
    <row r="43" spans="1:155" s="33" customFormat="1" ht="14.1" customHeight="1" thickTop="1" x14ac:dyDescent="0.2">
      <c r="A43" s="29" t="s">
        <v>442</v>
      </c>
      <c r="B43" s="30" t="s">
        <v>442</v>
      </c>
      <c r="C43" s="30"/>
      <c r="D43" s="41"/>
      <c r="E43" s="30"/>
      <c r="F43" s="30"/>
      <c r="G43" s="43"/>
      <c r="H43" s="70" t="s">
        <v>445</v>
      </c>
      <c r="I43" s="30"/>
      <c r="J43" s="30"/>
      <c r="K43" s="29" t="s">
        <v>448</v>
      </c>
      <c r="L43" s="30"/>
      <c r="M43" s="30"/>
      <c r="N43" s="30"/>
      <c r="O43" s="31"/>
      <c r="P43" s="30"/>
      <c r="Q43" s="32"/>
      <c r="R43" s="31" t="s">
        <v>451</v>
      </c>
      <c r="S43" s="30"/>
      <c r="T43" s="30"/>
      <c r="U43" s="30"/>
      <c r="V43" s="32"/>
      <c r="W43" s="80" t="s">
        <v>454</v>
      </c>
      <c r="X43" s="40"/>
      <c r="Y43" s="32"/>
      <c r="Z43" s="29"/>
      <c r="AA43" s="30"/>
      <c r="AB43" s="32"/>
      <c r="AC43" s="29" t="s">
        <v>457</v>
      </c>
      <c r="AD43" s="30" t="s">
        <v>457</v>
      </c>
      <c r="AE43" s="30"/>
      <c r="AF43" s="32"/>
      <c r="AG43" s="30"/>
      <c r="AH43" s="30"/>
      <c r="AI43" s="30"/>
      <c r="AJ43" s="35" t="s">
        <v>460</v>
      </c>
      <c r="AK43" s="3" t="s">
        <v>460</v>
      </c>
      <c r="AL43" s="3"/>
      <c r="AM43" s="38"/>
      <c r="AN43" s="6"/>
      <c r="AO43" s="6"/>
      <c r="AP43" s="38" t="s">
        <v>463</v>
      </c>
      <c r="AQ43" s="6" t="s">
        <v>463</v>
      </c>
      <c r="AR43" s="6" t="s">
        <v>463</v>
      </c>
      <c r="AS43" s="76" t="s">
        <v>463</v>
      </c>
      <c r="AT43" s="35"/>
      <c r="AU43" s="3"/>
      <c r="AV43" s="3"/>
      <c r="AW43" s="34"/>
      <c r="AX43" s="38" t="s">
        <v>467</v>
      </c>
      <c r="AY43" s="3" t="s">
        <v>467</v>
      </c>
      <c r="AZ43" s="3"/>
      <c r="BA43" s="3"/>
      <c r="BB43" s="38" t="s">
        <v>470</v>
      </c>
      <c r="BC43" s="3" t="s">
        <v>470</v>
      </c>
      <c r="BD43" s="6" t="s">
        <v>470</v>
      </c>
      <c r="BE43" s="64" t="s">
        <v>473</v>
      </c>
      <c r="BF43" s="3" t="s">
        <v>473</v>
      </c>
      <c r="BG43" s="3"/>
      <c r="BH43" s="118"/>
      <c r="BI43" s="38" t="s">
        <v>475</v>
      </c>
      <c r="BJ43" s="2"/>
      <c r="BK43" s="2"/>
      <c r="BL43" s="35" t="s">
        <v>479</v>
      </c>
      <c r="BM43" s="2"/>
      <c r="BN43" s="131"/>
      <c r="BO43" s="38" t="s">
        <v>482</v>
      </c>
      <c r="BP43" s="3"/>
      <c r="BQ43" s="34"/>
      <c r="BR43" s="38" t="s">
        <v>486</v>
      </c>
      <c r="BS43" s="3"/>
      <c r="BT43" s="15"/>
      <c r="BU43" s="34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3"/>
      <c r="CH43" s="2"/>
      <c r="CI43" s="3"/>
      <c r="CJ43" s="3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</row>
    <row r="44" spans="1:155" ht="14.1" customHeight="1" x14ac:dyDescent="0.2">
      <c r="A44" s="39" t="s">
        <v>168</v>
      </c>
      <c r="B44" s="4" t="s">
        <v>55</v>
      </c>
      <c r="D44" s="39"/>
      <c r="G44" s="37"/>
      <c r="H44" s="20" t="s">
        <v>104</v>
      </c>
      <c r="K44" s="39" t="s">
        <v>104</v>
      </c>
      <c r="R44" s="36" t="s">
        <v>104</v>
      </c>
      <c r="S44" s="6"/>
      <c r="T44" s="6"/>
      <c r="V44" s="76"/>
      <c r="W44" s="68" t="s">
        <v>120</v>
      </c>
      <c r="X44" s="6"/>
      <c r="AC44" s="39" t="s">
        <v>178</v>
      </c>
      <c r="AD44" s="4" t="s">
        <v>104</v>
      </c>
      <c r="AJ44" s="39" t="s">
        <v>246</v>
      </c>
      <c r="AK44" s="4" t="s">
        <v>246</v>
      </c>
      <c r="AM44" s="38"/>
      <c r="AN44" s="6"/>
      <c r="AO44" s="6"/>
      <c r="AP44" s="36" t="s">
        <v>466</v>
      </c>
      <c r="AQ44" s="7" t="s">
        <v>496</v>
      </c>
      <c r="AR44" s="7" t="s">
        <v>504</v>
      </c>
      <c r="AS44" s="48" t="s">
        <v>508</v>
      </c>
      <c r="AX44" s="36" t="s">
        <v>125</v>
      </c>
      <c r="AY44" s="4" t="s">
        <v>284</v>
      </c>
      <c r="BB44" s="36" t="s">
        <v>104</v>
      </c>
      <c r="BC44" s="4" t="s">
        <v>500</v>
      </c>
      <c r="BD44" s="7" t="s">
        <v>278</v>
      </c>
      <c r="BE44" s="66" t="s">
        <v>178</v>
      </c>
      <c r="BF44" s="10" t="s">
        <v>128</v>
      </c>
      <c r="BI44" s="36" t="s">
        <v>478</v>
      </c>
      <c r="BL44" s="39" t="s">
        <v>481</v>
      </c>
      <c r="BO44" s="36" t="s">
        <v>485</v>
      </c>
      <c r="BR44" s="36" t="s">
        <v>104</v>
      </c>
      <c r="BT44" s="15"/>
      <c r="CC44" s="2"/>
      <c r="CD44" s="2"/>
      <c r="CE44" s="2"/>
      <c r="CG44" s="10"/>
      <c r="CI44" s="3"/>
      <c r="CJ44" s="3"/>
    </row>
    <row r="45" spans="1:155" ht="14.1" customHeight="1" x14ac:dyDescent="0.2">
      <c r="A45" s="39" t="s">
        <v>444</v>
      </c>
      <c r="B45" s="4" t="s">
        <v>66</v>
      </c>
      <c r="H45" s="20" t="s">
        <v>447</v>
      </c>
      <c r="K45" s="39" t="s">
        <v>450</v>
      </c>
      <c r="R45" s="72" t="s">
        <v>453</v>
      </c>
      <c r="S45" s="6"/>
      <c r="T45" s="6"/>
      <c r="U45" s="6"/>
      <c r="V45" s="76"/>
      <c r="W45" s="68" t="s">
        <v>456</v>
      </c>
      <c r="X45" s="6"/>
      <c r="AC45" s="39" t="s">
        <v>459</v>
      </c>
      <c r="AD45" s="4" t="s">
        <v>491</v>
      </c>
      <c r="AJ45" s="39" t="s">
        <v>462</v>
      </c>
      <c r="AK45" s="4" t="s">
        <v>493</v>
      </c>
      <c r="AM45" s="38"/>
      <c r="AN45" s="6"/>
      <c r="AO45" s="6"/>
      <c r="AP45" s="36" t="s">
        <v>465</v>
      </c>
      <c r="AQ45" s="7" t="s">
        <v>495</v>
      </c>
      <c r="AR45" s="7" t="s">
        <v>503</v>
      </c>
      <c r="AS45" s="48" t="s">
        <v>145</v>
      </c>
      <c r="AX45" s="36" t="s">
        <v>498</v>
      </c>
      <c r="AY45" s="4" t="s">
        <v>469</v>
      </c>
      <c r="BB45" s="36" t="s">
        <v>506</v>
      </c>
      <c r="BC45" s="4" t="s">
        <v>359</v>
      </c>
      <c r="BD45" s="7" t="s">
        <v>472</v>
      </c>
      <c r="BE45" s="66" t="s">
        <v>456</v>
      </c>
      <c r="BF45" s="10" t="s">
        <v>307</v>
      </c>
      <c r="BI45" s="36" t="s">
        <v>477</v>
      </c>
      <c r="BL45" s="39" t="s">
        <v>453</v>
      </c>
      <c r="BO45" s="72" t="s">
        <v>484</v>
      </c>
      <c r="BR45" s="36" t="s">
        <v>488</v>
      </c>
      <c r="BT45" s="15"/>
      <c r="CC45" s="2"/>
      <c r="CD45" s="2"/>
      <c r="CE45" s="2"/>
      <c r="CG45" s="10"/>
      <c r="CI45" s="3"/>
      <c r="CJ45" s="3"/>
    </row>
    <row r="46" spans="1:155" ht="14.1" customHeight="1" x14ac:dyDescent="0.2">
      <c r="A46" s="39">
        <v>1844</v>
      </c>
      <c r="B46" s="4">
        <v>1788</v>
      </c>
      <c r="H46" s="20">
        <v>1798</v>
      </c>
      <c r="K46" s="39">
        <v>1818</v>
      </c>
      <c r="L46" s="6"/>
      <c r="R46" s="36">
        <f>SUM(1856-R48)</f>
        <v>1810</v>
      </c>
      <c r="S46" s="6"/>
      <c r="T46" s="6"/>
      <c r="U46" s="6"/>
      <c r="V46" s="76"/>
      <c r="W46" s="68">
        <v>1875</v>
      </c>
      <c r="X46" s="6"/>
      <c r="AC46" s="39">
        <v>1815</v>
      </c>
      <c r="AD46" s="4">
        <v>1803</v>
      </c>
      <c r="AJ46" s="39">
        <v>1799</v>
      </c>
      <c r="AK46" s="3">
        <f>SUM(1866-AK48)</f>
        <v>1798</v>
      </c>
      <c r="AM46" s="38"/>
      <c r="AN46" s="6"/>
      <c r="AO46" s="6"/>
      <c r="AP46" s="36">
        <f>SUM(1861-AP48)</f>
        <v>1771</v>
      </c>
      <c r="AQ46" s="7">
        <f>SUM(1861-AQ48)</f>
        <v>1811</v>
      </c>
      <c r="AR46" s="6">
        <f>SUM(1863-AR48)</f>
        <v>1863</v>
      </c>
      <c r="AS46" s="76">
        <f>SUM(1863-AS48)</f>
        <v>1863</v>
      </c>
      <c r="AX46" s="38">
        <f>SUM(1861-AX48)</f>
        <v>1838</v>
      </c>
      <c r="AY46" s="4">
        <v>1801</v>
      </c>
      <c r="BB46" s="38">
        <f>SUM(1863-BB48)</f>
        <v>1799</v>
      </c>
      <c r="BC46" s="4">
        <v>1867</v>
      </c>
      <c r="BD46" s="6">
        <f>SUM(1863-BD48)</f>
        <v>1862</v>
      </c>
      <c r="BE46" s="66">
        <v>1872</v>
      </c>
      <c r="BF46" s="3">
        <f>SUM(1857-BF48)</f>
        <v>1776</v>
      </c>
      <c r="BI46" s="38">
        <f>SUM(1855-BI48)</f>
        <v>1853</v>
      </c>
      <c r="BL46" s="39">
        <v>1866</v>
      </c>
      <c r="BO46" s="36">
        <v>1855</v>
      </c>
      <c r="BR46" s="38">
        <f>SUM(1855-BR48)</f>
        <v>1798</v>
      </c>
      <c r="BT46" s="15"/>
      <c r="CC46" s="2"/>
      <c r="CD46" s="2"/>
      <c r="CE46" s="2"/>
      <c r="CG46" s="10"/>
      <c r="CI46" s="3"/>
      <c r="CJ46" s="3"/>
    </row>
    <row r="47" spans="1:155" ht="14.1" customHeight="1" x14ac:dyDescent="0.2">
      <c r="A47" s="39" t="s">
        <v>443</v>
      </c>
      <c r="B47" s="4" t="s">
        <v>489</v>
      </c>
      <c r="H47" s="20" t="s">
        <v>446</v>
      </c>
      <c r="K47" s="39" t="s">
        <v>449</v>
      </c>
      <c r="L47" s="6"/>
      <c r="O47" s="38"/>
      <c r="R47" s="36" t="s">
        <v>452</v>
      </c>
      <c r="S47" s="6"/>
      <c r="T47" s="6"/>
      <c r="U47" s="6"/>
      <c r="V47" s="76"/>
      <c r="W47" s="68" t="s">
        <v>455</v>
      </c>
      <c r="X47" s="6"/>
      <c r="AC47" s="39" t="s">
        <v>458</v>
      </c>
      <c r="AD47" s="4" t="s">
        <v>490</v>
      </c>
      <c r="AJ47" s="39" t="s">
        <v>461</v>
      </c>
      <c r="AK47" s="4" t="s">
        <v>492</v>
      </c>
      <c r="AP47" s="36" t="s">
        <v>464</v>
      </c>
      <c r="AQ47" s="7" t="s">
        <v>494</v>
      </c>
      <c r="AR47" s="7" t="s">
        <v>502</v>
      </c>
      <c r="AS47" s="48" t="s">
        <v>507</v>
      </c>
      <c r="AX47" s="36" t="s">
        <v>497</v>
      </c>
      <c r="AY47" s="4" t="s">
        <v>468</v>
      </c>
      <c r="BB47" s="36" t="s">
        <v>505</v>
      </c>
      <c r="BC47" s="4" t="s">
        <v>499</v>
      </c>
      <c r="BD47" s="7" t="s">
        <v>471</v>
      </c>
      <c r="BE47" s="66" t="s">
        <v>501</v>
      </c>
      <c r="BF47" s="10" t="s">
        <v>474</v>
      </c>
      <c r="BI47" s="38" t="s">
        <v>476</v>
      </c>
      <c r="BL47" s="39" t="s">
        <v>480</v>
      </c>
      <c r="BO47" s="36" t="s">
        <v>483</v>
      </c>
      <c r="BR47" s="38" t="s">
        <v>487</v>
      </c>
      <c r="BT47" s="15"/>
      <c r="CC47" s="2"/>
      <c r="CD47" s="2"/>
      <c r="CE47" s="2"/>
      <c r="CH47" s="10"/>
      <c r="CJ47" s="3"/>
      <c r="CK47" s="3"/>
    </row>
    <row r="48" spans="1:155" ht="14.1" customHeight="1" thickBot="1" x14ac:dyDescent="0.25">
      <c r="A48" s="63">
        <f>SUM(1869-A46)</f>
        <v>25</v>
      </c>
      <c r="B48" s="16">
        <f>SUM(1869-B46)</f>
        <v>81</v>
      </c>
      <c r="H48" s="14">
        <f>SUM(1873-H46)</f>
        <v>75</v>
      </c>
      <c r="K48" s="38">
        <v>53</v>
      </c>
      <c r="L48" s="6"/>
      <c r="O48" s="38"/>
      <c r="R48" s="38">
        <v>46</v>
      </c>
      <c r="S48" s="6"/>
      <c r="T48" s="6"/>
      <c r="U48" s="6"/>
      <c r="V48" s="76"/>
      <c r="W48" s="64">
        <f>SUM(1876-W46)</f>
        <v>1</v>
      </c>
      <c r="X48" s="6"/>
      <c r="AC48" s="35">
        <f>SUM(1874-AC46)</f>
        <v>59</v>
      </c>
      <c r="AD48" s="3">
        <f>SUM(1870-AD46)</f>
        <v>67</v>
      </c>
      <c r="AJ48" s="35">
        <f>SUM(1871 - AJ46)</f>
        <v>72</v>
      </c>
      <c r="AK48" s="3">
        <v>68</v>
      </c>
      <c r="AP48" s="38">
        <v>90</v>
      </c>
      <c r="AQ48" s="6">
        <v>50</v>
      </c>
      <c r="AR48" s="7">
        <v>0</v>
      </c>
      <c r="AS48" s="48">
        <v>0</v>
      </c>
      <c r="AX48" s="38">
        <v>23</v>
      </c>
      <c r="AY48" s="3">
        <f>SUM(1871 - AY46)</f>
        <v>70</v>
      </c>
      <c r="BB48" s="36">
        <v>64</v>
      </c>
      <c r="BC48" s="3">
        <f>SUM(1867-BC46)</f>
        <v>0</v>
      </c>
      <c r="BD48" s="7">
        <v>1</v>
      </c>
      <c r="BE48" s="64">
        <f>SUM(1873-BE46)</f>
        <v>1</v>
      </c>
      <c r="BF48" s="3">
        <v>81</v>
      </c>
      <c r="BI48" s="38">
        <v>2</v>
      </c>
      <c r="BL48" s="35">
        <f>SUM(1867-BL46)</f>
        <v>1</v>
      </c>
      <c r="BO48" s="38">
        <v>0</v>
      </c>
      <c r="BR48" s="38">
        <v>57</v>
      </c>
      <c r="BT48" s="15"/>
      <c r="CC48" s="2"/>
      <c r="CD48" s="2"/>
      <c r="CE48" s="2"/>
      <c r="CH48" s="3"/>
      <c r="CJ48" s="3"/>
      <c r="CK48" s="3"/>
    </row>
    <row r="49" spans="1:125" s="33" customFormat="1" ht="14.1" customHeight="1" thickTop="1" x14ac:dyDescent="0.2">
      <c r="A49" s="29" t="s">
        <v>509</v>
      </c>
      <c r="B49" s="30"/>
      <c r="C49" s="30"/>
      <c r="D49" s="29"/>
      <c r="E49" s="30"/>
      <c r="F49" s="30"/>
      <c r="G49" s="32"/>
      <c r="H49" s="30" t="s">
        <v>512</v>
      </c>
      <c r="I49" s="30"/>
      <c r="J49" s="30"/>
      <c r="K49" s="29" t="s">
        <v>515</v>
      </c>
      <c r="L49" s="30" t="s">
        <v>515</v>
      </c>
      <c r="M49" s="30"/>
      <c r="N49" s="30"/>
      <c r="O49" s="31"/>
      <c r="P49" s="30"/>
      <c r="Q49" s="32"/>
      <c r="R49" s="31"/>
      <c r="S49" s="40"/>
      <c r="T49" s="40"/>
      <c r="U49" s="40"/>
      <c r="V49" s="81"/>
      <c r="W49" s="29" t="s">
        <v>516</v>
      </c>
      <c r="X49" s="30"/>
      <c r="Y49" s="32"/>
      <c r="Z49" s="80" t="s">
        <v>518</v>
      </c>
      <c r="AA49" s="30"/>
      <c r="AB49" s="32"/>
      <c r="AC49" s="29"/>
      <c r="AD49" s="30"/>
      <c r="AE49" s="30"/>
      <c r="AF49" s="32"/>
      <c r="AG49" s="70" t="s">
        <v>520</v>
      </c>
      <c r="AH49" s="30"/>
      <c r="AI49" s="30"/>
      <c r="AJ49" s="29" t="s">
        <v>523</v>
      </c>
      <c r="AK49" s="30"/>
      <c r="AL49" s="30"/>
      <c r="AM49" s="29" t="s">
        <v>525</v>
      </c>
      <c r="AN49" s="30" t="s">
        <v>525</v>
      </c>
      <c r="AO49" s="30"/>
      <c r="AP49" s="29" t="s">
        <v>529</v>
      </c>
      <c r="AQ49" s="30" t="s">
        <v>529</v>
      </c>
      <c r="AR49" s="30"/>
      <c r="AS49" s="32"/>
      <c r="AT49" s="29"/>
      <c r="AU49" s="30"/>
      <c r="AV49" s="30"/>
      <c r="AW49" s="32"/>
      <c r="AX49" s="29" t="s">
        <v>532</v>
      </c>
      <c r="AY49" s="30"/>
      <c r="AZ49" s="30"/>
      <c r="BA49" s="30"/>
      <c r="BB49" s="29" t="s">
        <v>535</v>
      </c>
      <c r="BC49" s="30"/>
      <c r="BD49" s="30"/>
      <c r="BE49" s="31" t="s">
        <v>537</v>
      </c>
      <c r="BF49" s="30"/>
      <c r="BG49" s="30"/>
      <c r="BH49" s="115"/>
      <c r="BI49" s="29" t="s">
        <v>539</v>
      </c>
      <c r="BJ49" s="45"/>
      <c r="BK49" s="40"/>
      <c r="BL49" s="126"/>
      <c r="BN49" s="130"/>
      <c r="BO49" s="29"/>
      <c r="BP49" s="30"/>
      <c r="BQ49" s="32"/>
      <c r="BR49" s="31" t="s">
        <v>543</v>
      </c>
      <c r="BS49" s="30"/>
      <c r="BT49" s="45"/>
      <c r="BU49" s="3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3"/>
      <c r="CJ49" s="3"/>
      <c r="CK49" s="2"/>
      <c r="CL49" s="6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</row>
    <row r="50" spans="1:125" ht="14.1" customHeight="1" x14ac:dyDescent="0.2">
      <c r="A50" s="39" t="s">
        <v>441</v>
      </c>
      <c r="H50" s="4" t="s">
        <v>377</v>
      </c>
      <c r="K50" s="39" t="s">
        <v>246</v>
      </c>
      <c r="L50" s="4" t="s">
        <v>546</v>
      </c>
      <c r="R50" s="38"/>
      <c r="S50" s="6"/>
      <c r="T50" s="6"/>
      <c r="U50" s="6"/>
      <c r="V50" s="76"/>
      <c r="W50" s="39" t="s">
        <v>435</v>
      </c>
      <c r="Z50" s="66" t="s">
        <v>55</v>
      </c>
      <c r="AG50" s="24" t="s">
        <v>163</v>
      </c>
      <c r="AJ50" s="39" t="s">
        <v>104</v>
      </c>
      <c r="AM50" s="35" t="s">
        <v>528</v>
      </c>
      <c r="AN50" s="4" t="s">
        <v>549</v>
      </c>
      <c r="AP50" s="67" t="s">
        <v>22</v>
      </c>
      <c r="AQ50" s="4" t="s">
        <v>466</v>
      </c>
      <c r="AX50" s="67" t="s">
        <v>246</v>
      </c>
      <c r="BB50" s="39" t="s">
        <v>55</v>
      </c>
      <c r="BE50" s="36" t="s">
        <v>55</v>
      </c>
      <c r="BI50" s="39" t="s">
        <v>246</v>
      </c>
      <c r="BJ50" s="15"/>
      <c r="BR50" s="36" t="s">
        <v>132</v>
      </c>
      <c r="BT50" s="15"/>
      <c r="CC50" s="2"/>
      <c r="CD50" s="2"/>
      <c r="CE50" s="8"/>
      <c r="CG50" s="3"/>
      <c r="CH50" s="3"/>
    </row>
    <row r="51" spans="1:125" ht="14.1" customHeight="1" x14ac:dyDescent="0.2">
      <c r="A51" s="39" t="s">
        <v>511</v>
      </c>
      <c r="H51" s="4" t="s">
        <v>514</v>
      </c>
      <c r="K51" s="39" t="s">
        <v>450</v>
      </c>
      <c r="L51" s="4" t="s">
        <v>469</v>
      </c>
      <c r="R51" s="38"/>
      <c r="S51" s="6"/>
      <c r="T51" s="6"/>
      <c r="U51" s="6"/>
      <c r="V51" s="76"/>
      <c r="W51" s="39" t="s">
        <v>456</v>
      </c>
      <c r="Z51" s="66" t="s">
        <v>2</v>
      </c>
      <c r="AG51" s="24" t="s">
        <v>522</v>
      </c>
      <c r="AJ51" s="39" t="s">
        <v>493</v>
      </c>
      <c r="AM51" s="35" t="s">
        <v>527</v>
      </c>
      <c r="AN51" s="4" t="s">
        <v>548</v>
      </c>
      <c r="AP51" s="67" t="s">
        <v>531</v>
      </c>
      <c r="AQ51" s="4" t="s">
        <v>551</v>
      </c>
      <c r="AX51" s="67" t="s">
        <v>534</v>
      </c>
      <c r="BB51" s="39" t="s">
        <v>359</v>
      </c>
      <c r="BE51" s="36" t="s">
        <v>359</v>
      </c>
      <c r="BI51" s="39" t="s">
        <v>541</v>
      </c>
      <c r="BJ51" s="15"/>
      <c r="BR51" s="36" t="s">
        <v>488</v>
      </c>
      <c r="CC51" s="2"/>
      <c r="CD51" s="2"/>
      <c r="CE51" s="8"/>
      <c r="CG51" s="3"/>
      <c r="CH51" s="3"/>
    </row>
    <row r="52" spans="1:125" ht="14.1" customHeight="1" x14ac:dyDescent="0.2">
      <c r="A52" s="39">
        <v>1803</v>
      </c>
      <c r="H52" s="4">
        <v>1822</v>
      </c>
      <c r="K52" s="39">
        <v>1818</v>
      </c>
      <c r="L52" s="4">
        <v>1814</v>
      </c>
      <c r="R52" s="38"/>
      <c r="S52" s="6"/>
      <c r="T52" s="6"/>
      <c r="U52" s="6"/>
      <c r="V52" s="76"/>
      <c r="W52" s="39">
        <v>1867</v>
      </c>
      <c r="Z52" s="66">
        <v>1836</v>
      </c>
      <c r="AG52" s="24">
        <v>1791</v>
      </c>
      <c r="AJ52" s="39">
        <v>1821</v>
      </c>
      <c r="AM52" s="35">
        <v>1878</v>
      </c>
      <c r="AN52" s="4">
        <v>1887</v>
      </c>
      <c r="AP52" s="67">
        <v>1810</v>
      </c>
      <c r="AQ52" s="4">
        <v>1808</v>
      </c>
      <c r="AX52" s="67">
        <f>SUM(1878-AX54)</f>
        <v>1805</v>
      </c>
      <c r="BB52" s="39">
        <v>1808</v>
      </c>
      <c r="BE52" s="38">
        <f>SUM(1862-BE54)</f>
        <v>1810</v>
      </c>
      <c r="BI52" s="67">
        <f>SUM(1865-BI54)</f>
        <v>1790</v>
      </c>
      <c r="BJ52" s="15"/>
      <c r="BR52" s="38">
        <f>SUM(1861-BR54)</f>
        <v>1861</v>
      </c>
      <c r="CC52" s="2"/>
      <c r="CD52" s="2"/>
      <c r="CE52" s="2"/>
      <c r="CG52" s="6"/>
      <c r="CI52" s="3"/>
      <c r="CJ52" s="3"/>
    </row>
    <row r="53" spans="1:125" ht="14.1" customHeight="1" x14ac:dyDescent="0.2">
      <c r="A53" s="39" t="s">
        <v>510</v>
      </c>
      <c r="H53" s="4" t="s">
        <v>513</v>
      </c>
      <c r="K53" s="79" t="s">
        <v>56</v>
      </c>
      <c r="L53" s="4" t="s">
        <v>545</v>
      </c>
      <c r="R53" s="38"/>
      <c r="S53" s="6"/>
      <c r="T53" s="6"/>
      <c r="U53" s="6"/>
      <c r="V53" s="76"/>
      <c r="W53" s="39" t="s">
        <v>517</v>
      </c>
      <c r="Z53" s="66" t="s">
        <v>519</v>
      </c>
      <c r="AG53" s="24" t="s">
        <v>521</v>
      </c>
      <c r="AJ53" s="39" t="s">
        <v>524</v>
      </c>
      <c r="AM53" s="35" t="s">
        <v>526</v>
      </c>
      <c r="AN53" s="4" t="s">
        <v>547</v>
      </c>
      <c r="AP53" s="67" t="s">
        <v>530</v>
      </c>
      <c r="AQ53" s="20" t="s">
        <v>550</v>
      </c>
      <c r="AX53" s="67" t="s">
        <v>533</v>
      </c>
      <c r="BB53" s="39" t="s">
        <v>536</v>
      </c>
      <c r="BE53" s="36" t="s">
        <v>538</v>
      </c>
      <c r="BI53" s="39" t="s">
        <v>540</v>
      </c>
      <c r="BR53" s="36" t="s">
        <v>544</v>
      </c>
      <c r="CC53" s="2"/>
      <c r="CD53" s="2"/>
      <c r="CE53" s="2"/>
      <c r="CG53" s="6"/>
      <c r="CI53" s="3"/>
      <c r="CJ53" s="3"/>
    </row>
    <row r="54" spans="1:125" s="58" customFormat="1" ht="14.1" customHeight="1" thickBot="1" x14ac:dyDescent="0.25">
      <c r="A54" s="71">
        <f>SUM(1869-A52)</f>
        <v>66</v>
      </c>
      <c r="B54" s="51"/>
      <c r="C54" s="51"/>
      <c r="D54" s="52"/>
      <c r="E54" s="51"/>
      <c r="F54" s="51"/>
      <c r="G54" s="53"/>
      <c r="H54" s="51">
        <f>SUM(1880-H52)</f>
        <v>58</v>
      </c>
      <c r="I54" s="51"/>
      <c r="J54" s="51"/>
      <c r="K54" s="52">
        <f>SUM(1900-K52)</f>
        <v>82</v>
      </c>
      <c r="L54" s="51">
        <f>SUM(1894 -L52)</f>
        <v>80</v>
      </c>
      <c r="M54" s="51"/>
      <c r="N54" s="51"/>
      <c r="O54" s="52"/>
      <c r="P54" s="51"/>
      <c r="Q54" s="53"/>
      <c r="R54" s="77"/>
      <c r="S54" s="50"/>
      <c r="T54" s="50"/>
      <c r="U54" s="50"/>
      <c r="V54" s="84"/>
      <c r="W54" s="52">
        <f>SUM(1874-W52)</f>
        <v>7</v>
      </c>
      <c r="X54" s="59"/>
      <c r="Y54" s="53"/>
      <c r="Z54" s="82">
        <f>SUM(1907-Z52)</f>
        <v>71</v>
      </c>
      <c r="AA54" s="51"/>
      <c r="AB54" s="53"/>
      <c r="AC54" s="52"/>
      <c r="AD54" s="51"/>
      <c r="AE54" s="51"/>
      <c r="AF54" s="53"/>
      <c r="AG54" s="60">
        <f>SUM(1876-AG52)</f>
        <v>85</v>
      </c>
      <c r="AH54" s="51"/>
      <c r="AI54" s="51"/>
      <c r="AJ54" s="52">
        <f>SUM(1870-AJ52)</f>
        <v>49</v>
      </c>
      <c r="AK54" s="51"/>
      <c r="AL54" s="51"/>
      <c r="AM54" s="52">
        <v>0</v>
      </c>
      <c r="AN54" s="51">
        <f>SUM(1888-AN52)</f>
        <v>1</v>
      </c>
      <c r="AO54" s="51"/>
      <c r="AP54" s="52">
        <f>SUM(1887-AP52)</f>
        <v>77</v>
      </c>
      <c r="AQ54" s="51">
        <f>SUM(1904-AQ52)</f>
        <v>96</v>
      </c>
      <c r="AR54" s="51"/>
      <c r="AS54" s="53"/>
      <c r="AT54" s="52"/>
      <c r="AU54" s="51"/>
      <c r="AV54" s="51"/>
      <c r="AW54" s="53"/>
      <c r="AX54" s="52">
        <v>73</v>
      </c>
      <c r="AY54" s="51"/>
      <c r="AZ54" s="51"/>
      <c r="BA54" s="51"/>
      <c r="BB54" s="52">
        <f>SUM(1866-BB52)</f>
        <v>58</v>
      </c>
      <c r="BC54" s="51"/>
      <c r="BD54" s="51"/>
      <c r="BE54" s="49">
        <v>52</v>
      </c>
      <c r="BF54" s="51"/>
      <c r="BG54" s="51"/>
      <c r="BH54" s="139"/>
      <c r="BI54" s="52">
        <v>75</v>
      </c>
      <c r="BL54" s="135"/>
      <c r="BN54" s="136"/>
      <c r="BO54" s="52"/>
      <c r="BP54" s="51"/>
      <c r="BQ54" s="53"/>
      <c r="BR54" s="77">
        <v>0</v>
      </c>
      <c r="BS54" s="51"/>
      <c r="BT54" s="51"/>
      <c r="BU54" s="53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6"/>
      <c r="CH54" s="2"/>
      <c r="CI54" s="3"/>
      <c r="CJ54" s="3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</row>
    <row r="55" spans="1:125" ht="14.1" customHeight="1" thickTop="1" x14ac:dyDescent="0.2">
      <c r="A55" s="35" t="s">
        <v>552</v>
      </c>
      <c r="D55" s="35" t="s">
        <v>554</v>
      </c>
      <c r="O55" s="64" t="s">
        <v>557</v>
      </c>
      <c r="R55" s="35" t="s">
        <v>561</v>
      </c>
      <c r="S55" s="3" t="s">
        <v>561</v>
      </c>
      <c r="T55" s="6"/>
      <c r="U55" s="6"/>
      <c r="V55" s="76"/>
      <c r="X55" s="4"/>
      <c r="AG55" s="14" t="s">
        <v>563</v>
      </c>
      <c r="AH55" s="14" t="s">
        <v>563</v>
      </c>
      <c r="AJ55" s="64" t="s">
        <v>567</v>
      </c>
      <c r="AT55" s="35" t="s">
        <v>569</v>
      </c>
      <c r="AX55" s="35" t="s">
        <v>571</v>
      </c>
      <c r="BB55" s="63" t="s">
        <v>574</v>
      </c>
      <c r="BH55" s="123"/>
      <c r="BR55" s="35" t="s">
        <v>577</v>
      </c>
      <c r="BS55" s="3" t="s">
        <v>577</v>
      </c>
      <c r="BV55" s="16" t="s">
        <v>580</v>
      </c>
      <c r="BW55" s="17">
        <v>1818</v>
      </c>
      <c r="BX55" s="17" t="s">
        <v>581</v>
      </c>
      <c r="BY55" s="18" t="s">
        <v>359</v>
      </c>
      <c r="BZ55" s="18" t="s">
        <v>340</v>
      </c>
      <c r="CC55" s="2"/>
      <c r="CD55" s="2"/>
      <c r="CE55" s="2"/>
      <c r="CS55" s="3"/>
      <c r="CT55" s="3"/>
      <c r="CV55" s="6"/>
    </row>
    <row r="56" spans="1:125" ht="14.1" customHeight="1" x14ac:dyDescent="0.2">
      <c r="A56" s="39" t="s">
        <v>441</v>
      </c>
      <c r="D56" s="39" t="s">
        <v>178</v>
      </c>
      <c r="O56" s="66" t="s">
        <v>560</v>
      </c>
      <c r="R56" s="39" t="s">
        <v>246</v>
      </c>
      <c r="S56" s="10" t="s">
        <v>583</v>
      </c>
      <c r="T56" s="6"/>
      <c r="U56" s="6"/>
      <c r="V56" s="76"/>
      <c r="X56" s="4"/>
      <c r="AG56" s="20" t="s">
        <v>566</v>
      </c>
      <c r="AH56" s="20" t="s">
        <v>163</v>
      </c>
      <c r="AI56" s="6"/>
      <c r="AJ56" s="66" t="s">
        <v>113</v>
      </c>
      <c r="AT56" s="39" t="s">
        <v>104</v>
      </c>
      <c r="AX56" s="39" t="s">
        <v>573</v>
      </c>
      <c r="BB56" s="65" t="s">
        <v>576</v>
      </c>
      <c r="BR56" s="39" t="s">
        <v>104</v>
      </c>
      <c r="BS56" s="10" t="s">
        <v>178</v>
      </c>
      <c r="CB56" s="6"/>
      <c r="CC56" s="6"/>
      <c r="CD56" s="6"/>
      <c r="CE56" s="2"/>
      <c r="CL56" s="3"/>
      <c r="CM56" s="3"/>
      <c r="CO56" s="21"/>
    </row>
    <row r="57" spans="1:125" ht="14.1" customHeight="1" x14ac:dyDescent="0.2">
      <c r="A57" s="39" t="s">
        <v>511</v>
      </c>
      <c r="D57" s="39" t="s">
        <v>556</v>
      </c>
      <c r="O57" s="66" t="s">
        <v>559</v>
      </c>
      <c r="R57" s="39" t="s">
        <v>453</v>
      </c>
      <c r="S57" s="10" t="s">
        <v>527</v>
      </c>
      <c r="T57" s="6"/>
      <c r="U57" s="6"/>
      <c r="X57" s="4"/>
      <c r="AG57" s="20" t="s">
        <v>565</v>
      </c>
      <c r="AH57" s="20" t="s">
        <v>585</v>
      </c>
      <c r="AI57" s="6"/>
      <c r="AJ57" s="66" t="s">
        <v>493</v>
      </c>
      <c r="AT57" s="39" t="s">
        <v>551</v>
      </c>
      <c r="AX57" s="39" t="s">
        <v>477</v>
      </c>
      <c r="BB57" s="65" t="s">
        <v>359</v>
      </c>
      <c r="BR57" s="39" t="s">
        <v>587</v>
      </c>
      <c r="BS57" s="10" t="s">
        <v>579</v>
      </c>
      <c r="CC57" s="2"/>
      <c r="CD57" s="2"/>
      <c r="CE57" s="2"/>
      <c r="CL57" s="3"/>
      <c r="CM57" s="3"/>
      <c r="CO57" s="21"/>
    </row>
    <row r="58" spans="1:125" ht="14.1" customHeight="1" x14ac:dyDescent="0.2">
      <c r="A58" s="39">
        <v>1855</v>
      </c>
      <c r="D58" s="39">
        <v>1813</v>
      </c>
      <c r="O58" s="66">
        <v>1919</v>
      </c>
      <c r="R58" s="39">
        <v>1851</v>
      </c>
      <c r="S58" s="10">
        <v>1860</v>
      </c>
      <c r="T58" s="6"/>
      <c r="U58" s="6"/>
      <c r="X58" s="4"/>
      <c r="AG58" s="20">
        <v>1873</v>
      </c>
      <c r="AH58" s="20" t="s">
        <v>584</v>
      </c>
      <c r="AI58" s="6"/>
      <c r="AJ58" s="66">
        <v>1791</v>
      </c>
      <c r="AT58" s="39">
        <v>1803</v>
      </c>
      <c r="AX58" s="39">
        <v>1868</v>
      </c>
      <c r="BB58" s="65">
        <v>1844</v>
      </c>
      <c r="BR58" s="39">
        <v>1810</v>
      </c>
      <c r="BS58" s="10">
        <v>1810</v>
      </c>
      <c r="CB58" s="3"/>
      <c r="CC58" s="2"/>
      <c r="CD58" s="2"/>
      <c r="CE58" s="2"/>
      <c r="CL58" s="3"/>
      <c r="CM58" s="3"/>
      <c r="CO58" s="6"/>
    </row>
    <row r="59" spans="1:125" ht="14.1" customHeight="1" x14ac:dyDescent="0.2">
      <c r="A59" s="39" t="s">
        <v>553</v>
      </c>
      <c r="D59" s="39" t="s">
        <v>555</v>
      </c>
      <c r="O59" s="66" t="s">
        <v>558</v>
      </c>
      <c r="R59" s="39" t="s">
        <v>562</v>
      </c>
      <c r="S59" s="10" t="s">
        <v>582</v>
      </c>
      <c r="T59" s="6"/>
      <c r="U59" s="6"/>
      <c r="X59" s="4"/>
      <c r="AG59" s="20" t="s">
        <v>564</v>
      </c>
      <c r="AH59" s="20" t="s">
        <v>564</v>
      </c>
      <c r="AI59" s="6"/>
      <c r="AJ59" s="66" t="s">
        <v>568</v>
      </c>
      <c r="AT59" s="39" t="s">
        <v>570</v>
      </c>
      <c r="AX59" s="39" t="s">
        <v>572</v>
      </c>
      <c r="BB59" s="65" t="s">
        <v>575</v>
      </c>
      <c r="BR59" s="39" t="s">
        <v>586</v>
      </c>
      <c r="BS59" s="10" t="s">
        <v>578</v>
      </c>
      <c r="CB59" s="9"/>
      <c r="CC59" s="2"/>
      <c r="CD59" s="2"/>
      <c r="CE59" s="2"/>
      <c r="CL59" s="3"/>
      <c r="CM59" s="3"/>
      <c r="CO59" s="7"/>
    </row>
    <row r="60" spans="1:125" ht="14.1" customHeight="1" thickBot="1" x14ac:dyDescent="0.25">
      <c r="A60" s="63">
        <f>SUM(1869-A58)</f>
        <v>14</v>
      </c>
      <c r="D60" s="35">
        <f>SUM(1883-D58)</f>
        <v>70</v>
      </c>
      <c r="O60" s="64">
        <f>SUM(1921-O58)</f>
        <v>2</v>
      </c>
      <c r="R60" s="63">
        <f>SUM(1869-R58)</f>
        <v>18</v>
      </c>
      <c r="S60" s="3">
        <f>SUM(1895-S58)</f>
        <v>35</v>
      </c>
      <c r="U60" s="6"/>
      <c r="X60" s="4"/>
      <c r="AG60" s="14">
        <f>SUM(1873-AG58)</f>
        <v>0</v>
      </c>
      <c r="AH60" s="14">
        <f>SUM(1873-AH58)</f>
        <v>53</v>
      </c>
      <c r="AI60" s="6"/>
      <c r="AJ60" s="64">
        <f>SUM(1873-AJ58)</f>
        <v>82</v>
      </c>
      <c r="AT60" s="35">
        <f>SUM(1886-AT58)</f>
        <v>83</v>
      </c>
      <c r="AX60" s="35">
        <f>SUM(1870-AX58)</f>
        <v>2</v>
      </c>
      <c r="BB60" s="63">
        <f>SUM(1877-BB58)</f>
        <v>33</v>
      </c>
      <c r="BH60" s="123"/>
      <c r="BR60" s="35">
        <f>SUM(1885-BR58)</f>
        <v>75</v>
      </c>
      <c r="BS60" s="3">
        <f>SUM(1888-BS58)</f>
        <v>78</v>
      </c>
      <c r="CB60" s="9"/>
      <c r="CC60" s="2"/>
      <c r="CD60" s="2"/>
      <c r="CE60" s="2"/>
      <c r="CL60" s="3"/>
      <c r="CM60" s="3"/>
      <c r="CO60" s="6"/>
    </row>
    <row r="61" spans="1:125" s="33" customFormat="1" ht="14.1" customHeight="1" thickTop="1" x14ac:dyDescent="0.2">
      <c r="A61" s="69" t="s">
        <v>588</v>
      </c>
      <c r="B61" s="44" t="s">
        <v>588</v>
      </c>
      <c r="C61" s="30" t="s">
        <v>588</v>
      </c>
      <c r="D61" s="29" t="s">
        <v>591</v>
      </c>
      <c r="E61" s="30" t="s">
        <v>591</v>
      </c>
      <c r="F61" s="30"/>
      <c r="G61" s="32"/>
      <c r="H61" s="30"/>
      <c r="I61" s="30"/>
      <c r="J61" s="30"/>
      <c r="K61" s="29"/>
      <c r="L61" s="30"/>
      <c r="M61" s="30"/>
      <c r="N61" s="30"/>
      <c r="O61" s="29"/>
      <c r="P61" s="30"/>
      <c r="Q61" s="32"/>
      <c r="R61" s="29" t="s">
        <v>593</v>
      </c>
      <c r="S61" s="30" t="s">
        <v>593</v>
      </c>
      <c r="T61" s="30"/>
      <c r="U61" s="30"/>
      <c r="V61" s="32"/>
      <c r="W61" s="29"/>
      <c r="X61" s="42"/>
      <c r="Y61" s="32"/>
      <c r="Z61" s="29" t="s">
        <v>597</v>
      </c>
      <c r="AA61" s="30"/>
      <c r="AB61" s="32"/>
      <c r="AC61" s="29"/>
      <c r="AD61" s="30"/>
      <c r="AE61" s="30"/>
      <c r="AF61" s="32"/>
      <c r="AG61" s="40"/>
      <c r="AH61" s="40"/>
      <c r="AI61" s="40"/>
      <c r="AJ61" s="80"/>
      <c r="AK61" s="30"/>
      <c r="AL61" s="30"/>
      <c r="AM61" s="29"/>
      <c r="AN61" s="30"/>
      <c r="AO61" s="30"/>
      <c r="AP61" s="29" t="s">
        <v>599</v>
      </c>
      <c r="AQ61" s="30"/>
      <c r="AR61" s="30"/>
      <c r="AS61" s="32"/>
      <c r="AT61" s="29" t="s">
        <v>602</v>
      </c>
      <c r="AU61" s="30"/>
      <c r="AV61" s="30"/>
      <c r="AW61" s="32"/>
      <c r="AX61" s="29" t="s">
        <v>604</v>
      </c>
      <c r="AY61" s="30"/>
      <c r="AZ61" s="30"/>
      <c r="BA61" s="30"/>
      <c r="BB61" s="29"/>
      <c r="BC61" s="30"/>
      <c r="BD61" s="30"/>
      <c r="BE61" s="29"/>
      <c r="BF61" s="30"/>
      <c r="BG61" s="30"/>
      <c r="BH61" s="115"/>
      <c r="BI61" s="29"/>
      <c r="BL61" s="126"/>
      <c r="BN61" s="130"/>
      <c r="BO61" s="29" t="s">
        <v>607</v>
      </c>
      <c r="BP61" s="30"/>
      <c r="BQ61" s="32"/>
      <c r="BR61" s="29"/>
      <c r="BS61" s="30"/>
      <c r="BT61" s="30"/>
      <c r="BU61" s="32"/>
      <c r="BV61" s="2"/>
      <c r="BW61" s="2"/>
      <c r="BX61" s="2"/>
      <c r="BY61" s="2"/>
      <c r="BZ61" s="2"/>
      <c r="CA61" s="2"/>
      <c r="CB61" s="2"/>
      <c r="CC61" s="3"/>
      <c r="CD61" s="2"/>
      <c r="CE61" s="2"/>
      <c r="CF61" s="11"/>
      <c r="CG61" s="11"/>
      <c r="CH61" s="3"/>
      <c r="CI61" s="2"/>
      <c r="CJ61" s="2"/>
      <c r="CK61" s="2"/>
      <c r="CL61" s="2"/>
      <c r="CM61" s="3"/>
      <c r="CN61" s="3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</row>
    <row r="62" spans="1:125" ht="14.1" customHeight="1" x14ac:dyDescent="0.2">
      <c r="A62" s="65" t="s">
        <v>87</v>
      </c>
      <c r="B62" s="17" t="s">
        <v>55</v>
      </c>
      <c r="C62" s="4" t="s">
        <v>619</v>
      </c>
      <c r="D62" s="39" t="s">
        <v>104</v>
      </c>
      <c r="E62" s="4" t="s">
        <v>615</v>
      </c>
      <c r="F62" s="4"/>
      <c r="G62" s="37"/>
      <c r="R62" s="39" t="s">
        <v>596</v>
      </c>
      <c r="S62" s="10" t="s">
        <v>125</v>
      </c>
      <c r="X62" s="4"/>
      <c r="Z62" s="39" t="s">
        <v>264</v>
      </c>
      <c r="AG62" s="6"/>
      <c r="AH62" s="6"/>
      <c r="AI62" s="6"/>
      <c r="AJ62" s="64"/>
      <c r="AP62" s="39" t="s">
        <v>159</v>
      </c>
      <c r="AT62" s="67" t="s">
        <v>142</v>
      </c>
      <c r="AX62" s="67" t="s">
        <v>73</v>
      </c>
      <c r="BO62" s="67" t="s">
        <v>610</v>
      </c>
      <c r="CD62" s="2"/>
      <c r="CE62" s="2"/>
      <c r="CM62" s="3"/>
      <c r="CN62" s="3"/>
    </row>
    <row r="63" spans="1:125" ht="14.1" customHeight="1" x14ac:dyDescent="0.2">
      <c r="A63" s="65" t="s">
        <v>590</v>
      </c>
      <c r="B63" s="17" t="s">
        <v>612</v>
      </c>
      <c r="C63" s="4" t="s">
        <v>618</v>
      </c>
      <c r="D63" s="39" t="s">
        <v>514</v>
      </c>
      <c r="E63" s="4" t="s">
        <v>614</v>
      </c>
      <c r="F63" s="4"/>
      <c r="G63" s="37"/>
      <c r="R63" s="39" t="s">
        <v>595</v>
      </c>
      <c r="S63" s="10" t="s">
        <v>375</v>
      </c>
      <c r="X63" s="4"/>
      <c r="Z63" s="39" t="s">
        <v>2</v>
      </c>
      <c r="AG63" s="6"/>
      <c r="AH63" s="6"/>
      <c r="AI63" s="6"/>
      <c r="AJ63" s="64"/>
      <c r="AP63" s="39" t="s">
        <v>601</v>
      </c>
      <c r="AT63" s="67" t="s">
        <v>603</v>
      </c>
      <c r="AX63" s="67" t="s">
        <v>606</v>
      </c>
      <c r="BO63" s="67" t="s">
        <v>609</v>
      </c>
      <c r="CC63" s="2"/>
      <c r="CD63" s="2"/>
      <c r="CE63" s="2"/>
      <c r="CI63" s="3"/>
      <c r="CJ63" s="3"/>
    </row>
    <row r="64" spans="1:125" ht="14.1" customHeight="1" x14ac:dyDescent="0.2">
      <c r="A64" s="65">
        <v>1864</v>
      </c>
      <c r="B64" s="17">
        <v>1806</v>
      </c>
      <c r="C64" s="4">
        <v>1819</v>
      </c>
      <c r="D64" s="39">
        <v>1815</v>
      </c>
      <c r="E64" s="4">
        <v>1879</v>
      </c>
      <c r="F64" s="4"/>
      <c r="G64" s="37"/>
      <c r="R64" s="39">
        <v>1827</v>
      </c>
      <c r="S64" s="10">
        <v>1824</v>
      </c>
      <c r="X64" s="4"/>
      <c r="Z64" s="39">
        <v>1903</v>
      </c>
      <c r="AG64" s="6"/>
      <c r="AH64" s="6"/>
      <c r="AI64" s="6"/>
      <c r="AJ64" s="64"/>
      <c r="AP64" s="39">
        <v>1863</v>
      </c>
      <c r="AT64" s="67">
        <v>1861</v>
      </c>
      <c r="AX64" s="67">
        <v>1895</v>
      </c>
      <c r="BO64" s="67">
        <v>1890</v>
      </c>
      <c r="CC64" s="2"/>
    </row>
    <row r="65" spans="1:125" ht="14.1" customHeight="1" x14ac:dyDescent="0.2">
      <c r="A65" s="65" t="s">
        <v>589</v>
      </c>
      <c r="B65" s="17" t="s">
        <v>611</v>
      </c>
      <c r="C65" s="4" t="s">
        <v>617</v>
      </c>
      <c r="D65" s="39" t="s">
        <v>592</v>
      </c>
      <c r="E65" s="4" t="s">
        <v>613</v>
      </c>
      <c r="F65" s="4"/>
      <c r="G65" s="37"/>
      <c r="R65" s="39" t="s">
        <v>594</v>
      </c>
      <c r="S65" s="10" t="s">
        <v>616</v>
      </c>
      <c r="X65" s="4"/>
      <c r="Z65" s="66" t="s">
        <v>598</v>
      </c>
      <c r="AG65" s="6"/>
      <c r="AH65" s="6"/>
      <c r="AI65" s="6"/>
      <c r="AJ65" s="64"/>
      <c r="AP65" s="39" t="s">
        <v>600</v>
      </c>
      <c r="AT65" s="68" t="s">
        <v>144</v>
      </c>
      <c r="AX65" s="67" t="s">
        <v>605</v>
      </c>
      <c r="BO65" s="67" t="s">
        <v>608</v>
      </c>
      <c r="CC65" s="2"/>
    </row>
    <row r="66" spans="1:125" s="58" customFormat="1" ht="14.1" customHeight="1" thickBot="1" x14ac:dyDescent="0.25">
      <c r="A66" s="71">
        <f>SUM(1877-A64)</f>
        <v>13</v>
      </c>
      <c r="B66" s="54">
        <f>SUM(1877-B64)</f>
        <v>71</v>
      </c>
      <c r="C66" s="51">
        <f>SUM(1881-C64)</f>
        <v>62</v>
      </c>
      <c r="D66" s="52">
        <f>SUM(1883-D64)</f>
        <v>68</v>
      </c>
      <c r="E66" s="51">
        <f>SUM(1880-E64)</f>
        <v>1</v>
      </c>
      <c r="F66" s="51"/>
      <c r="G66" s="53"/>
      <c r="H66" s="51"/>
      <c r="I66" s="51"/>
      <c r="J66" s="51"/>
      <c r="K66" s="52"/>
      <c r="L66" s="51"/>
      <c r="M66" s="51"/>
      <c r="N66" s="51"/>
      <c r="O66" s="52"/>
      <c r="P66" s="51"/>
      <c r="Q66" s="53"/>
      <c r="R66" s="52">
        <f>SUM(1881-R64)</f>
        <v>54</v>
      </c>
      <c r="S66" s="51">
        <f>SUM(1897-S64)</f>
        <v>73</v>
      </c>
      <c r="T66" s="51"/>
      <c r="U66" s="51"/>
      <c r="V66" s="53"/>
      <c r="W66" s="52"/>
      <c r="X66" s="59"/>
      <c r="Y66" s="53"/>
      <c r="Z66" s="52">
        <f>SUM(1904-Z64)</f>
        <v>1</v>
      </c>
      <c r="AA66" s="51"/>
      <c r="AB66" s="53"/>
      <c r="AC66" s="52"/>
      <c r="AD66" s="51"/>
      <c r="AE66" s="51"/>
      <c r="AF66" s="53"/>
      <c r="AG66" s="50"/>
      <c r="AH66" s="50"/>
      <c r="AI66" s="50"/>
      <c r="AJ66" s="82"/>
      <c r="AK66" s="51"/>
      <c r="AL66" s="51"/>
      <c r="AM66" s="52"/>
      <c r="AN66" s="51"/>
      <c r="AO66" s="51"/>
      <c r="AP66" s="52">
        <f>SUM(1883-AP64)</f>
        <v>20</v>
      </c>
      <c r="AQ66" s="51"/>
      <c r="AR66" s="51"/>
      <c r="AS66" s="53"/>
      <c r="AT66" s="52">
        <v>42</v>
      </c>
      <c r="AU66" s="51"/>
      <c r="AV66" s="51"/>
      <c r="AW66" s="53"/>
      <c r="AX66" s="52">
        <f>SUM(1896-AX64)</f>
        <v>1</v>
      </c>
      <c r="AY66" s="51"/>
      <c r="AZ66" s="51"/>
      <c r="BA66" s="51"/>
      <c r="BB66" s="52"/>
      <c r="BC66" s="51"/>
      <c r="BD66" s="51"/>
      <c r="BE66" s="52"/>
      <c r="BF66" s="51"/>
      <c r="BG66" s="51"/>
      <c r="BH66" s="139"/>
      <c r="BI66" s="52"/>
      <c r="BL66" s="135"/>
      <c r="BN66" s="136"/>
      <c r="BO66" s="52">
        <f>SUM(1895-BO64)</f>
        <v>5</v>
      </c>
      <c r="BP66" s="51"/>
      <c r="BQ66" s="53"/>
      <c r="BR66" s="52"/>
      <c r="BS66" s="51"/>
      <c r="BT66" s="51"/>
      <c r="BU66" s="53"/>
      <c r="BV66" s="2"/>
      <c r="BW66" s="2"/>
      <c r="BX66" s="2"/>
      <c r="BY66" s="2"/>
      <c r="BZ66" s="2"/>
      <c r="CA66" s="2"/>
      <c r="CB66" s="2"/>
      <c r="CC66" s="2"/>
      <c r="CD66" s="3"/>
      <c r="CE66" s="3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</row>
    <row r="67" spans="1:125" s="58" customFormat="1" ht="14.1" customHeight="1" thickTop="1" thickBot="1" x14ac:dyDescent="0.25">
      <c r="A67" s="35" t="s">
        <v>620</v>
      </c>
      <c r="B67" s="3" t="s">
        <v>620</v>
      </c>
      <c r="C67" s="3"/>
      <c r="D67" s="35" t="s">
        <v>666</v>
      </c>
      <c r="E67" s="3" t="s">
        <v>666</v>
      </c>
      <c r="F67" s="3"/>
      <c r="G67" s="34"/>
      <c r="H67" s="3"/>
      <c r="I67" s="3"/>
      <c r="J67" s="3"/>
      <c r="K67" s="63" t="s">
        <v>625</v>
      </c>
      <c r="L67" s="3" t="s">
        <v>625</v>
      </c>
      <c r="M67" s="3"/>
      <c r="N67" s="3"/>
      <c r="O67" s="35" t="s">
        <v>628</v>
      </c>
      <c r="P67" s="3"/>
      <c r="Q67" s="34"/>
      <c r="R67" s="35" t="s">
        <v>631</v>
      </c>
      <c r="S67" s="3" t="s">
        <v>631</v>
      </c>
      <c r="T67" s="3" t="s">
        <v>631</v>
      </c>
      <c r="U67" s="3"/>
      <c r="V67" s="34"/>
      <c r="W67" s="35" t="s">
        <v>635</v>
      </c>
      <c r="X67" s="3"/>
      <c r="Y67" s="34"/>
      <c r="Z67" s="35" t="s">
        <v>638</v>
      </c>
      <c r="AA67" s="3"/>
      <c r="AB67" s="34"/>
      <c r="AC67" s="35"/>
      <c r="AD67" s="3"/>
      <c r="AE67" s="3"/>
      <c r="AF67" s="34"/>
      <c r="AG67" s="3" t="s">
        <v>640</v>
      </c>
      <c r="AH67" s="6"/>
      <c r="AI67" s="6"/>
      <c r="AJ67" s="64"/>
      <c r="AK67" s="3"/>
      <c r="AL67" s="3"/>
      <c r="AM67" s="35" t="s">
        <v>643</v>
      </c>
      <c r="AN67" s="3"/>
      <c r="AO67" s="3"/>
      <c r="AP67" s="35" t="s">
        <v>647</v>
      </c>
      <c r="AQ67" s="3" t="s">
        <v>647</v>
      </c>
      <c r="AR67" s="3" t="s">
        <v>647</v>
      </c>
      <c r="AS67" s="34"/>
      <c r="AT67" s="35" t="s">
        <v>650</v>
      </c>
      <c r="AU67" s="3"/>
      <c r="AV67" s="3"/>
      <c r="AW67" s="34"/>
      <c r="AX67" s="35" t="s">
        <v>653</v>
      </c>
      <c r="AY67" s="6" t="s">
        <v>653</v>
      </c>
      <c r="AZ67" s="3"/>
      <c r="BA67" s="3"/>
      <c r="BB67" s="38" t="s">
        <v>655</v>
      </c>
      <c r="BC67" s="3"/>
      <c r="BD67" s="3"/>
      <c r="BE67" s="64" t="s">
        <v>657</v>
      </c>
      <c r="BF67" s="3" t="s">
        <v>657</v>
      </c>
      <c r="BG67" s="3"/>
      <c r="BH67" s="123"/>
      <c r="BI67" s="35" t="s">
        <v>661</v>
      </c>
      <c r="BJ67" s="2"/>
      <c r="BK67" s="2"/>
      <c r="BL67" s="127"/>
      <c r="BM67" s="2"/>
      <c r="BN67" s="131"/>
      <c r="BO67" s="35"/>
      <c r="BP67" s="3"/>
      <c r="BQ67" s="34"/>
      <c r="BR67" s="35"/>
      <c r="BS67" s="3"/>
      <c r="BT67" s="3"/>
      <c r="BU67" s="34"/>
      <c r="BV67" s="2"/>
      <c r="BW67" s="2"/>
      <c r="BX67" s="2"/>
      <c r="BY67" s="2"/>
      <c r="BZ67" s="2"/>
      <c r="CA67" s="2"/>
      <c r="CB67" s="2"/>
      <c r="CC67" s="2"/>
      <c r="CD67" s="3"/>
      <c r="CE67" s="3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</row>
    <row r="68" spans="1:125" ht="14.1" customHeight="1" thickTop="1" x14ac:dyDescent="0.2">
      <c r="A68" s="67" t="s">
        <v>622</v>
      </c>
      <c r="B68" s="4" t="s">
        <v>665</v>
      </c>
      <c r="D68" s="67" t="s">
        <v>624</v>
      </c>
      <c r="E68" s="10" t="s">
        <v>340</v>
      </c>
      <c r="F68" s="10"/>
      <c r="G68" s="75"/>
      <c r="K68" s="65" t="s">
        <v>435</v>
      </c>
      <c r="L68" s="4" t="s">
        <v>566</v>
      </c>
      <c r="O68" s="67" t="s">
        <v>630</v>
      </c>
      <c r="R68" s="39" t="s">
        <v>670</v>
      </c>
      <c r="S68" s="10" t="s">
        <v>566</v>
      </c>
      <c r="T68" s="3" t="s">
        <v>634</v>
      </c>
      <c r="W68" s="39" t="s">
        <v>466</v>
      </c>
      <c r="Z68" s="39" t="s">
        <v>120</v>
      </c>
      <c r="AG68" s="4" t="s">
        <v>642</v>
      </c>
      <c r="AH68" s="6"/>
      <c r="AI68" s="6"/>
      <c r="AJ68" s="64"/>
      <c r="AM68" s="67" t="s">
        <v>646</v>
      </c>
      <c r="AP68" s="39" t="s">
        <v>268</v>
      </c>
      <c r="AQ68" s="4" t="s">
        <v>649</v>
      </c>
      <c r="AR68" s="4" t="s">
        <v>672</v>
      </c>
      <c r="AT68" s="39" t="s">
        <v>652</v>
      </c>
      <c r="AX68" s="39" t="s">
        <v>224</v>
      </c>
      <c r="AY68" s="7" t="s">
        <v>278</v>
      </c>
      <c r="BB68" s="36" t="s">
        <v>340</v>
      </c>
      <c r="BE68" s="66" t="s">
        <v>675</v>
      </c>
      <c r="BF68" s="10" t="s">
        <v>660</v>
      </c>
      <c r="BI68" s="67" t="s">
        <v>168</v>
      </c>
      <c r="CC68" s="2"/>
    </row>
    <row r="69" spans="1:125" ht="14.1" customHeight="1" x14ac:dyDescent="0.2">
      <c r="A69" s="67" t="s">
        <v>590</v>
      </c>
      <c r="B69" s="4" t="s">
        <v>590</v>
      </c>
      <c r="D69" s="39" t="s">
        <v>614</v>
      </c>
      <c r="E69" s="4" t="s">
        <v>614</v>
      </c>
      <c r="F69" s="4"/>
      <c r="G69" s="37"/>
      <c r="K69" s="65" t="s">
        <v>627</v>
      </c>
      <c r="L69" s="4" t="s">
        <v>627</v>
      </c>
      <c r="O69" s="67" t="s">
        <v>629</v>
      </c>
      <c r="R69" s="39" t="s">
        <v>633</v>
      </c>
      <c r="S69" s="10" t="s">
        <v>411</v>
      </c>
      <c r="T69" s="3" t="s">
        <v>633</v>
      </c>
      <c r="W69" s="39" t="s">
        <v>637</v>
      </c>
      <c r="Z69" s="39" t="s">
        <v>155</v>
      </c>
      <c r="AG69" s="4" t="s">
        <v>484</v>
      </c>
      <c r="AH69" s="6"/>
      <c r="AI69" s="6"/>
      <c r="AJ69" s="64"/>
      <c r="AM69" s="67" t="s">
        <v>645</v>
      </c>
      <c r="AP69" s="39" t="s">
        <v>29</v>
      </c>
      <c r="AQ69" s="4" t="s">
        <v>601</v>
      </c>
      <c r="AR69" s="4" t="s">
        <v>612</v>
      </c>
      <c r="AT69" s="39" t="s">
        <v>590</v>
      </c>
      <c r="AX69" s="39" t="s">
        <v>37</v>
      </c>
      <c r="AY69" s="7" t="s">
        <v>551</v>
      </c>
      <c r="BB69" s="36" t="s">
        <v>440</v>
      </c>
      <c r="BE69" s="66" t="s">
        <v>456</v>
      </c>
      <c r="BF69" s="10" t="s">
        <v>659</v>
      </c>
      <c r="BI69" s="67" t="s">
        <v>663</v>
      </c>
      <c r="CC69" s="2"/>
    </row>
    <row r="70" spans="1:125" ht="14.1" customHeight="1" x14ac:dyDescent="0.2">
      <c r="A70" s="67">
        <v>1870</v>
      </c>
      <c r="B70" s="3">
        <f>SUM(1886-B72)</f>
        <v>1867</v>
      </c>
      <c r="D70" s="67">
        <v>1877</v>
      </c>
      <c r="E70" s="10">
        <v>1869</v>
      </c>
      <c r="F70" s="10"/>
      <c r="G70" s="75"/>
      <c r="K70" s="65">
        <v>1877</v>
      </c>
      <c r="L70" s="4">
        <v>1880</v>
      </c>
      <c r="O70" s="67">
        <v>1821</v>
      </c>
      <c r="R70" s="39">
        <v>1881</v>
      </c>
      <c r="S70" s="10">
        <v>1877</v>
      </c>
      <c r="T70" s="3">
        <v>1878</v>
      </c>
      <c r="W70" s="39">
        <v>1789</v>
      </c>
      <c r="Z70" s="35">
        <f>SUM(1866-Z72)</f>
        <v>1865</v>
      </c>
      <c r="AG70" s="4">
        <v>1868</v>
      </c>
      <c r="AH70" s="6"/>
      <c r="AI70" s="6"/>
      <c r="AJ70" s="64"/>
      <c r="AM70" s="67">
        <v>1874</v>
      </c>
      <c r="AP70" s="35">
        <f>SUM(1866-AR72)</f>
        <v>1866</v>
      </c>
      <c r="AQ70" s="4">
        <v>1870</v>
      </c>
      <c r="AR70" s="4">
        <v>1894</v>
      </c>
      <c r="AT70" s="39">
        <v>1867</v>
      </c>
      <c r="AX70" s="39">
        <v>1831</v>
      </c>
      <c r="AY70" s="6">
        <f>SUM(1860-AY72)</f>
        <v>1847</v>
      </c>
      <c r="BB70" s="38">
        <f>SUM(1860-BB72)</f>
        <v>1858</v>
      </c>
      <c r="BE70" s="66">
        <v>1836</v>
      </c>
      <c r="BF70" s="3">
        <f>SUM(1857-BF72)</f>
        <v>1857</v>
      </c>
      <c r="BI70" s="35">
        <f>SUM(1857-BI72)</f>
        <v>1852</v>
      </c>
      <c r="CC70" s="2"/>
    </row>
    <row r="71" spans="1:125" ht="14.1" customHeight="1" x14ac:dyDescent="0.2">
      <c r="A71" s="39" t="s">
        <v>621</v>
      </c>
      <c r="B71" s="4" t="s">
        <v>664</v>
      </c>
      <c r="D71" s="67" t="s">
        <v>623</v>
      </c>
      <c r="E71" s="4" t="s">
        <v>667</v>
      </c>
      <c r="F71" s="4"/>
      <c r="G71" s="37"/>
      <c r="K71" s="65" t="s">
        <v>626</v>
      </c>
      <c r="L71" s="4" t="s">
        <v>668</v>
      </c>
      <c r="O71" s="68" t="s">
        <v>144</v>
      </c>
      <c r="R71" s="39" t="s">
        <v>669</v>
      </c>
      <c r="S71" s="10" t="s">
        <v>676</v>
      </c>
      <c r="T71" s="3" t="s">
        <v>632</v>
      </c>
      <c r="W71" s="39" t="s">
        <v>636</v>
      </c>
      <c r="Z71" s="39" t="s">
        <v>639</v>
      </c>
      <c r="AG71" s="4" t="s">
        <v>641</v>
      </c>
      <c r="AH71" s="6"/>
      <c r="AI71" s="6"/>
      <c r="AJ71" s="64"/>
      <c r="AM71" s="67" t="s">
        <v>644</v>
      </c>
      <c r="AP71" s="39" t="s">
        <v>677</v>
      </c>
      <c r="AQ71" s="4" t="s">
        <v>648</v>
      </c>
      <c r="AR71" s="4" t="s">
        <v>671</v>
      </c>
      <c r="AT71" s="39" t="s">
        <v>651</v>
      </c>
      <c r="AX71" s="39" t="s">
        <v>654</v>
      </c>
      <c r="AY71" s="6" t="s">
        <v>673</v>
      </c>
      <c r="BB71" s="38" t="s">
        <v>656</v>
      </c>
      <c r="BE71" s="64" t="s">
        <v>674</v>
      </c>
      <c r="BF71" s="10" t="s">
        <v>658</v>
      </c>
      <c r="BI71" s="67" t="s">
        <v>662</v>
      </c>
      <c r="CC71" s="2"/>
    </row>
    <row r="72" spans="1:125" ht="14.1" customHeight="1" thickBot="1" x14ac:dyDescent="0.25">
      <c r="A72" s="35">
        <f>SUM(1870-A70)</f>
        <v>0</v>
      </c>
      <c r="B72" s="3">
        <v>19</v>
      </c>
      <c r="D72" s="35">
        <v>1</v>
      </c>
      <c r="E72" s="3">
        <f>SUM(1870-E70)</f>
        <v>1</v>
      </c>
      <c r="K72" s="63">
        <f>SUM(1877-K70)</f>
        <v>0</v>
      </c>
      <c r="L72" s="3">
        <f>SUM(1880-L70)</f>
        <v>0</v>
      </c>
      <c r="O72" s="35">
        <v>82</v>
      </c>
      <c r="R72" s="35">
        <f>SUM(1881-R70)</f>
        <v>0</v>
      </c>
      <c r="S72" s="3">
        <v>1</v>
      </c>
      <c r="T72" s="3">
        <v>0</v>
      </c>
      <c r="W72" s="35">
        <f>SUM(1871 - W70)</f>
        <v>82</v>
      </c>
      <c r="Z72" s="35">
        <v>1</v>
      </c>
      <c r="AG72" s="3">
        <f>SUM(1868-AG70)</f>
        <v>0</v>
      </c>
      <c r="AH72" s="6"/>
      <c r="AI72" s="6"/>
      <c r="AJ72" s="64"/>
      <c r="AM72" s="35">
        <v>4</v>
      </c>
      <c r="AP72" s="35">
        <f>SUM(1870-AQ70)</f>
        <v>0</v>
      </c>
      <c r="AQ72" s="3">
        <f>SUM(1894 -AR70)</f>
        <v>0</v>
      </c>
      <c r="AR72" s="3">
        <v>0</v>
      </c>
      <c r="AT72" s="35">
        <f>SUM(1867-AT70)</f>
        <v>0</v>
      </c>
      <c r="AX72" s="35">
        <f>SUM(1898-AX70)</f>
        <v>67</v>
      </c>
      <c r="AY72" s="6">
        <v>13</v>
      </c>
      <c r="BB72" s="38">
        <v>2</v>
      </c>
      <c r="BE72" s="64">
        <f>SUM(1906-BE70)</f>
        <v>70</v>
      </c>
      <c r="BF72" s="3">
        <v>0</v>
      </c>
      <c r="BH72" s="123"/>
      <c r="BI72" s="35">
        <v>5</v>
      </c>
      <c r="CC72" s="2"/>
      <c r="CD72" s="2"/>
      <c r="CE72" s="2"/>
      <c r="CM72" s="3"/>
      <c r="CN72" s="3"/>
    </row>
    <row r="73" spans="1:125" s="33" customFormat="1" ht="14.1" customHeight="1" thickTop="1" x14ac:dyDescent="0.2">
      <c r="A73" s="29" t="s">
        <v>678</v>
      </c>
      <c r="B73" s="30" t="s">
        <v>678</v>
      </c>
      <c r="C73" s="30"/>
      <c r="D73" s="29" t="s">
        <v>681</v>
      </c>
      <c r="E73" s="30"/>
      <c r="F73" s="30"/>
      <c r="G73" s="32"/>
      <c r="H73" s="30"/>
      <c r="I73" s="30"/>
      <c r="J73" s="30"/>
      <c r="K73" s="69"/>
      <c r="L73" s="30"/>
      <c r="M73" s="30"/>
      <c r="N73" s="30"/>
      <c r="O73" s="29" t="s">
        <v>684</v>
      </c>
      <c r="P73" s="30"/>
      <c r="Q73" s="32"/>
      <c r="R73" s="29" t="s">
        <v>686</v>
      </c>
      <c r="S73" s="30"/>
      <c r="T73" s="30"/>
      <c r="U73" s="30"/>
      <c r="V73" s="32"/>
      <c r="W73" s="29"/>
      <c r="X73" s="30"/>
      <c r="Y73" s="32"/>
      <c r="Z73" s="29"/>
      <c r="AA73" s="30"/>
      <c r="AB73" s="32"/>
      <c r="AC73" s="29"/>
      <c r="AD73" s="30"/>
      <c r="AE73" s="30"/>
      <c r="AF73" s="32"/>
      <c r="AG73" s="30" t="s">
        <v>690</v>
      </c>
      <c r="AH73" s="30"/>
      <c r="AI73" s="30"/>
      <c r="AJ73" s="29" t="s">
        <v>694</v>
      </c>
      <c r="AK73" s="70" t="s">
        <v>694</v>
      </c>
      <c r="AL73" s="30"/>
      <c r="AM73" s="29" t="s">
        <v>698</v>
      </c>
      <c r="AN73" s="70" t="s">
        <v>698</v>
      </c>
      <c r="AO73" s="30"/>
      <c r="AP73" s="29" t="s">
        <v>702</v>
      </c>
      <c r="AQ73" s="30" t="s">
        <v>702</v>
      </c>
      <c r="AR73" s="30"/>
      <c r="AS73" s="32"/>
      <c r="AT73" s="29" t="s">
        <v>704</v>
      </c>
      <c r="AU73" s="40" t="s">
        <v>704</v>
      </c>
      <c r="AV73" s="30"/>
      <c r="AW73" s="32"/>
      <c r="AX73" s="29" t="s">
        <v>706</v>
      </c>
      <c r="AY73" s="30"/>
      <c r="AZ73" s="30"/>
      <c r="BA73" s="30"/>
      <c r="BB73" s="29" t="s">
        <v>708</v>
      </c>
      <c r="BC73" s="30"/>
      <c r="BD73" s="30"/>
      <c r="BE73" s="29" t="s">
        <v>710</v>
      </c>
      <c r="BF73" s="30" t="s">
        <v>710</v>
      </c>
      <c r="BG73" s="30" t="s">
        <v>710</v>
      </c>
      <c r="BH73" s="115"/>
      <c r="BI73" s="29"/>
      <c r="BL73" s="29" t="s">
        <v>712</v>
      </c>
      <c r="BN73" s="130"/>
      <c r="BO73" s="29" t="s">
        <v>715</v>
      </c>
      <c r="BP73" s="30"/>
      <c r="BQ73" s="32"/>
      <c r="BR73" s="29" t="s">
        <v>718</v>
      </c>
      <c r="BS73" s="30"/>
      <c r="BT73" s="30"/>
      <c r="BU73" s="3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3"/>
      <c r="CM73" s="3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</row>
    <row r="74" spans="1:125" ht="14.1" customHeight="1" x14ac:dyDescent="0.2">
      <c r="A74" s="39" t="s">
        <v>680</v>
      </c>
      <c r="B74" s="3" t="s">
        <v>722</v>
      </c>
      <c r="D74" s="39" t="s">
        <v>683</v>
      </c>
      <c r="K74" s="63"/>
      <c r="O74" s="67" t="s">
        <v>622</v>
      </c>
      <c r="R74" s="67" t="s">
        <v>689</v>
      </c>
      <c r="AG74" s="3" t="s">
        <v>693</v>
      </c>
      <c r="AJ74" s="39" t="s">
        <v>340</v>
      </c>
      <c r="AK74" s="20" t="s">
        <v>697</v>
      </c>
      <c r="AM74" s="35" t="s">
        <v>178</v>
      </c>
      <c r="AN74" s="20" t="s">
        <v>701</v>
      </c>
      <c r="AP74" s="39" t="s">
        <v>435</v>
      </c>
      <c r="AQ74" s="4" t="s">
        <v>720</v>
      </c>
      <c r="AT74" s="35" t="s">
        <v>22</v>
      </c>
      <c r="AU74" s="7" t="s">
        <v>729</v>
      </c>
      <c r="AX74" s="39" t="s">
        <v>466</v>
      </c>
      <c r="BB74" s="39" t="s">
        <v>163</v>
      </c>
      <c r="BE74" s="39" t="s">
        <v>258</v>
      </c>
      <c r="BF74" s="4" t="s">
        <v>731</v>
      </c>
      <c r="BG74" s="4" t="s">
        <v>432</v>
      </c>
      <c r="BL74" s="67" t="s">
        <v>22</v>
      </c>
      <c r="BO74" s="67" t="s">
        <v>278</v>
      </c>
      <c r="BR74" s="39" t="s">
        <v>720</v>
      </c>
      <c r="CC74" s="2"/>
      <c r="CD74" s="2"/>
      <c r="CE74" s="2"/>
      <c r="CL74" s="3"/>
      <c r="CM74" s="3"/>
    </row>
    <row r="75" spans="1:125" ht="14.1" customHeight="1" x14ac:dyDescent="0.2">
      <c r="A75" s="39" t="s">
        <v>590</v>
      </c>
      <c r="B75" s="3" t="s">
        <v>590</v>
      </c>
      <c r="D75" s="39" t="s">
        <v>614</v>
      </c>
      <c r="K75" s="63"/>
      <c r="O75" s="67" t="s">
        <v>627</v>
      </c>
      <c r="R75" s="67" t="s">
        <v>688</v>
      </c>
      <c r="AG75" s="3" t="s">
        <v>692</v>
      </c>
      <c r="AJ75" s="39" t="s">
        <v>145</v>
      </c>
      <c r="AK75" s="20" t="s">
        <v>696</v>
      </c>
      <c r="AM75" s="35" t="s">
        <v>725</v>
      </c>
      <c r="AN75" s="20" t="s">
        <v>700</v>
      </c>
      <c r="AP75" s="39" t="s">
        <v>145</v>
      </c>
      <c r="AQ75" s="4" t="s">
        <v>727</v>
      </c>
      <c r="AT75" s="35" t="s">
        <v>603</v>
      </c>
      <c r="AU75" s="7" t="s">
        <v>603</v>
      </c>
      <c r="AX75" s="39" t="s">
        <v>663</v>
      </c>
      <c r="BB75" s="39" t="s">
        <v>440</v>
      </c>
      <c r="BE75" s="39" t="s">
        <v>609</v>
      </c>
      <c r="BF75" s="4" t="s">
        <v>609</v>
      </c>
      <c r="BG75" s="4" t="s">
        <v>609</v>
      </c>
      <c r="BL75" s="67" t="s">
        <v>714</v>
      </c>
      <c r="BO75" s="67" t="s">
        <v>717</v>
      </c>
      <c r="BR75" s="39" t="s">
        <v>261</v>
      </c>
      <c r="CC75" s="2"/>
      <c r="CD75" s="2"/>
      <c r="CE75" s="2"/>
    </row>
    <row r="76" spans="1:125" ht="14.1" customHeight="1" x14ac:dyDescent="0.2">
      <c r="A76" s="39">
        <v>1874</v>
      </c>
      <c r="B76" s="3">
        <v>1862</v>
      </c>
      <c r="D76" s="39">
        <v>1821</v>
      </c>
      <c r="K76" s="63"/>
      <c r="O76" s="67">
        <v>1873</v>
      </c>
      <c r="R76" s="35">
        <f>SUM(1857-R78)</f>
        <v>1829</v>
      </c>
      <c r="AG76" s="3">
        <v>1888</v>
      </c>
      <c r="AJ76" s="39">
        <v>1804</v>
      </c>
      <c r="AK76" s="20">
        <v>1860</v>
      </c>
      <c r="AM76" s="35">
        <v>1810</v>
      </c>
      <c r="AN76" s="20">
        <v>1887</v>
      </c>
      <c r="AP76" s="39">
        <v>1839</v>
      </c>
      <c r="AQ76" s="4">
        <v>1899</v>
      </c>
      <c r="AT76" s="35">
        <v>1829</v>
      </c>
      <c r="AU76" s="6">
        <f>SUM(1863-AU78)</f>
        <v>1859</v>
      </c>
      <c r="AX76" s="39">
        <v>1829</v>
      </c>
      <c r="BB76" s="39">
        <v>1815</v>
      </c>
      <c r="BE76" s="39">
        <v>1886</v>
      </c>
      <c r="BF76" s="4">
        <v>1886</v>
      </c>
      <c r="BG76" s="4">
        <v>1881</v>
      </c>
      <c r="BL76" s="67">
        <v>1829</v>
      </c>
      <c r="BO76" s="35">
        <f>SUM(1857-BO78)</f>
        <v>1857</v>
      </c>
      <c r="BR76" s="39">
        <v>1809</v>
      </c>
      <c r="CC76" s="2"/>
      <c r="CD76" s="2"/>
      <c r="CE76" s="2"/>
      <c r="CG76" s="3"/>
      <c r="CH76" s="10"/>
      <c r="CI76" s="10"/>
      <c r="CJ76" s="12"/>
      <c r="CK76" s="12"/>
      <c r="CL76" s="3"/>
      <c r="CN76" s="16"/>
      <c r="CO76" s="17"/>
      <c r="CP76" s="17"/>
      <c r="CQ76" s="18"/>
      <c r="CR76" s="18"/>
      <c r="CS76" s="16"/>
    </row>
    <row r="77" spans="1:125" ht="14.1" customHeight="1" x14ac:dyDescent="0.2">
      <c r="A77" s="39" t="s">
        <v>679</v>
      </c>
      <c r="B77" s="3" t="s">
        <v>721</v>
      </c>
      <c r="D77" s="39" t="s">
        <v>682</v>
      </c>
      <c r="K77" s="63"/>
      <c r="O77" s="39" t="s">
        <v>685</v>
      </c>
      <c r="R77" s="67" t="s">
        <v>687</v>
      </c>
      <c r="AG77" s="3" t="s">
        <v>691</v>
      </c>
      <c r="AJ77" s="39" t="s">
        <v>723</v>
      </c>
      <c r="AK77" s="20" t="s">
        <v>695</v>
      </c>
      <c r="AM77" s="35" t="s">
        <v>724</v>
      </c>
      <c r="AN77" s="20" t="s">
        <v>699</v>
      </c>
      <c r="AP77" s="64" t="s">
        <v>703</v>
      </c>
      <c r="AQ77" s="4" t="s">
        <v>726</v>
      </c>
      <c r="AT77" s="35" t="s">
        <v>705</v>
      </c>
      <c r="AU77" s="7" t="s">
        <v>728</v>
      </c>
      <c r="AX77" s="39" t="s">
        <v>707</v>
      </c>
      <c r="BB77" s="39" t="s">
        <v>709</v>
      </c>
      <c r="BE77" s="39" t="s">
        <v>711</v>
      </c>
      <c r="BF77" s="4" t="s">
        <v>730</v>
      </c>
      <c r="BG77" s="4" t="s">
        <v>732</v>
      </c>
      <c r="BL77" s="67" t="s">
        <v>713</v>
      </c>
      <c r="BO77" s="67" t="s">
        <v>716</v>
      </c>
      <c r="BR77" s="39" t="s">
        <v>719</v>
      </c>
      <c r="CC77" s="2"/>
      <c r="CD77" s="2"/>
      <c r="CE77" s="2"/>
      <c r="CG77" s="3"/>
      <c r="CH77" s="4"/>
      <c r="CI77" s="4"/>
      <c r="CJ77" s="1"/>
      <c r="CK77" s="1"/>
      <c r="CL77" s="3"/>
    </row>
    <row r="78" spans="1:125" s="58" customFormat="1" ht="14.1" customHeight="1" thickBot="1" x14ac:dyDescent="0.25">
      <c r="A78" s="52">
        <f>SUM(1881-A76)</f>
        <v>7</v>
      </c>
      <c r="B78" s="51">
        <v>16</v>
      </c>
      <c r="C78" s="51"/>
      <c r="D78" s="52">
        <v>53</v>
      </c>
      <c r="E78" s="51"/>
      <c r="F78" s="51"/>
      <c r="G78" s="53"/>
      <c r="H78" s="51"/>
      <c r="I78" s="51"/>
      <c r="J78" s="51"/>
      <c r="K78" s="71"/>
      <c r="L78" s="51"/>
      <c r="M78" s="51"/>
      <c r="N78" s="51"/>
      <c r="O78" s="52">
        <f>SUM(1899-O76)</f>
        <v>26</v>
      </c>
      <c r="P78" s="51"/>
      <c r="Q78" s="53"/>
      <c r="R78" s="52">
        <v>28</v>
      </c>
      <c r="S78" s="51"/>
      <c r="T78" s="51"/>
      <c r="U78" s="51"/>
      <c r="V78" s="53"/>
      <c r="W78" s="52"/>
      <c r="X78" s="51"/>
      <c r="Y78" s="53"/>
      <c r="Z78" s="52"/>
      <c r="AA78" s="51"/>
      <c r="AB78" s="53"/>
      <c r="AC78" s="52"/>
      <c r="AD78" s="51"/>
      <c r="AE78" s="51"/>
      <c r="AF78" s="53"/>
      <c r="AG78" s="51">
        <v>2</v>
      </c>
      <c r="AH78" s="51"/>
      <c r="AI78" s="51"/>
      <c r="AJ78" s="52">
        <f>SUM(1886-AJ76)</f>
        <v>82</v>
      </c>
      <c r="AK78" s="60">
        <f>SUM(1918-AK76)</f>
        <v>58</v>
      </c>
      <c r="AL78" s="51"/>
      <c r="AM78" s="52">
        <v>69</v>
      </c>
      <c r="AN78" s="60">
        <f>SUM(1906-AN76)</f>
        <v>19</v>
      </c>
      <c r="AO78" s="51"/>
      <c r="AP78" s="52">
        <f>SUM(1904-AP76)</f>
        <v>65</v>
      </c>
      <c r="AQ78" s="51">
        <f>SUM(1899-AQ76)</f>
        <v>0</v>
      </c>
      <c r="AR78" s="51"/>
      <c r="AS78" s="53"/>
      <c r="AT78" s="52">
        <v>61</v>
      </c>
      <c r="AU78" s="55">
        <v>4</v>
      </c>
      <c r="AV78" s="51"/>
      <c r="AW78" s="53"/>
      <c r="AX78" s="52">
        <f>SUM(1886-AX76)</f>
        <v>57</v>
      </c>
      <c r="AY78" s="51"/>
      <c r="AZ78" s="51"/>
      <c r="BA78" s="51"/>
      <c r="BB78" s="52">
        <f>SUM(1868-BB76)</f>
        <v>53</v>
      </c>
      <c r="BC78" s="51"/>
      <c r="BD78" s="51"/>
      <c r="BE78" s="52">
        <v>0</v>
      </c>
      <c r="BF78" s="51">
        <v>0</v>
      </c>
      <c r="BG78" s="51">
        <f>SUM(1885-BG76)</f>
        <v>4</v>
      </c>
      <c r="BH78" s="139"/>
      <c r="BI78" s="52"/>
      <c r="BL78" s="52">
        <v>46</v>
      </c>
      <c r="BN78" s="136"/>
      <c r="BO78" s="52">
        <v>0</v>
      </c>
      <c r="BP78" s="51"/>
      <c r="BQ78" s="53"/>
      <c r="BR78" s="52">
        <f>SUM(1868-BR76)</f>
        <v>59</v>
      </c>
      <c r="BS78" s="51"/>
      <c r="BT78" s="51"/>
      <c r="BU78" s="53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</row>
    <row r="79" spans="1:125" s="58" customFormat="1" ht="14.1" customHeight="1" thickTop="1" thickBot="1" x14ac:dyDescent="0.25">
      <c r="A79" s="35" t="s">
        <v>733</v>
      </c>
      <c r="B79" s="3"/>
      <c r="C79" s="3"/>
      <c r="D79" s="35"/>
      <c r="E79" s="3"/>
      <c r="F79" s="3"/>
      <c r="G79" s="34"/>
      <c r="H79" s="3"/>
      <c r="I79" s="3"/>
      <c r="J79" s="3"/>
      <c r="K79" s="35" t="s">
        <v>736</v>
      </c>
      <c r="L79" s="3"/>
      <c r="M79" s="3"/>
      <c r="N79" s="3"/>
      <c r="O79" s="35" t="s">
        <v>739</v>
      </c>
      <c r="P79" s="3"/>
      <c r="Q79" s="34"/>
      <c r="R79" s="35" t="s">
        <v>741</v>
      </c>
      <c r="S79" s="3"/>
      <c r="T79" s="3"/>
      <c r="U79" s="3"/>
      <c r="V79" s="34"/>
      <c r="W79" s="64" t="s">
        <v>743</v>
      </c>
      <c r="X79" s="3"/>
      <c r="Y79" s="34"/>
      <c r="Z79" s="64" t="s">
        <v>748</v>
      </c>
      <c r="AA79" s="3"/>
      <c r="AB79" s="34"/>
      <c r="AC79" s="35" t="s">
        <v>752</v>
      </c>
      <c r="AD79" s="3"/>
      <c r="AE79" s="3"/>
      <c r="AF79" s="34"/>
      <c r="AG79" s="3" t="s">
        <v>755</v>
      </c>
      <c r="AH79" s="3"/>
      <c r="AI79" s="3"/>
      <c r="AJ79" s="35" t="s">
        <v>758</v>
      </c>
      <c r="AK79" s="3" t="s">
        <v>758</v>
      </c>
      <c r="AL79" s="3"/>
      <c r="AM79" s="35"/>
      <c r="AN79" s="3"/>
      <c r="AO79" s="3"/>
      <c r="AP79" s="35"/>
      <c r="AQ79" s="3"/>
      <c r="AR79" s="3"/>
      <c r="AS79" s="34"/>
      <c r="AT79" s="35"/>
      <c r="AU79" s="3"/>
      <c r="AV79" s="3"/>
      <c r="AW79" s="34"/>
      <c r="AX79" s="35"/>
      <c r="AY79" s="3"/>
      <c r="AZ79" s="3"/>
      <c r="BA79" s="3"/>
      <c r="BB79" s="35" t="s">
        <v>760</v>
      </c>
      <c r="BC79" s="3"/>
      <c r="BD79" s="3"/>
      <c r="BE79" s="35" t="s">
        <v>763</v>
      </c>
      <c r="BF79" s="3"/>
      <c r="BG79" s="3"/>
      <c r="BH79" s="118"/>
      <c r="BI79" s="35" t="s">
        <v>765</v>
      </c>
      <c r="BJ79" s="2"/>
      <c r="BK79" s="2"/>
      <c r="BL79" s="127"/>
      <c r="BM79" s="2"/>
      <c r="BN79" s="131"/>
      <c r="BO79" s="64" t="s">
        <v>768</v>
      </c>
      <c r="BP79" s="3" t="s">
        <v>768</v>
      </c>
      <c r="BQ79" s="34"/>
      <c r="BR79" s="35" t="s">
        <v>772</v>
      </c>
      <c r="BS79" s="3"/>
      <c r="BT79" s="3"/>
      <c r="BU79" s="34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</row>
    <row r="80" spans="1:125" ht="14.1" customHeight="1" thickTop="1" x14ac:dyDescent="0.2">
      <c r="A80" s="67" t="s">
        <v>683</v>
      </c>
      <c r="K80" s="39" t="s">
        <v>104</v>
      </c>
      <c r="O80" s="39" t="s">
        <v>120</v>
      </c>
      <c r="R80" s="67" t="s">
        <v>441</v>
      </c>
      <c r="W80" s="64" t="s">
        <v>747</v>
      </c>
      <c r="Z80" s="64" t="s">
        <v>751</v>
      </c>
      <c r="AC80" s="67" t="s">
        <v>55</v>
      </c>
      <c r="AG80" s="4" t="s">
        <v>128</v>
      </c>
      <c r="AJ80" s="67" t="s">
        <v>777</v>
      </c>
      <c r="AK80" s="4" t="s">
        <v>168</v>
      </c>
      <c r="BB80" s="39" t="s">
        <v>762</v>
      </c>
      <c r="BE80" s="67" t="s">
        <v>159</v>
      </c>
      <c r="BI80" s="39" t="s">
        <v>485</v>
      </c>
      <c r="BO80" s="67" t="s">
        <v>779</v>
      </c>
      <c r="BP80" s="24" t="s">
        <v>771</v>
      </c>
      <c r="BR80" s="39" t="s">
        <v>128</v>
      </c>
      <c r="CC80" s="2"/>
      <c r="CD80" s="2"/>
      <c r="CE80" s="2"/>
    </row>
    <row r="81" spans="1:125" ht="14.1" customHeight="1" x14ac:dyDescent="0.2">
      <c r="A81" s="67" t="s">
        <v>735</v>
      </c>
      <c r="K81" s="39" t="s">
        <v>738</v>
      </c>
      <c r="O81" s="39" t="s">
        <v>627</v>
      </c>
      <c r="R81" s="67" t="s">
        <v>453</v>
      </c>
      <c r="W81" s="106" t="s">
        <v>746</v>
      </c>
      <c r="Z81" s="64" t="s">
        <v>603</v>
      </c>
      <c r="AC81" s="67" t="s">
        <v>754</v>
      </c>
      <c r="AG81" s="4" t="s">
        <v>757</v>
      </c>
      <c r="AJ81" s="67" t="s">
        <v>776</v>
      </c>
      <c r="AK81" s="4" t="s">
        <v>700</v>
      </c>
      <c r="BB81" s="39" t="s">
        <v>440</v>
      </c>
      <c r="BE81" s="67" t="s">
        <v>145</v>
      </c>
      <c r="BI81" s="39" t="s">
        <v>767</v>
      </c>
      <c r="BO81" s="68" t="s">
        <v>770</v>
      </c>
      <c r="BP81" s="24" t="s">
        <v>770</v>
      </c>
      <c r="BR81" s="39" t="s">
        <v>774</v>
      </c>
      <c r="CC81" s="2"/>
      <c r="CD81" s="2"/>
      <c r="CE81" s="2"/>
    </row>
    <row r="82" spans="1:125" ht="14.1" customHeight="1" x14ac:dyDescent="0.2">
      <c r="A82" s="67">
        <v>1803</v>
      </c>
      <c r="K82" s="39">
        <v>1845</v>
      </c>
      <c r="O82" s="39">
        <v>1845</v>
      </c>
      <c r="R82" s="67">
        <v>1811</v>
      </c>
      <c r="W82" s="64" t="s">
        <v>744</v>
      </c>
      <c r="Z82" s="64" t="s">
        <v>749</v>
      </c>
      <c r="AC82" s="67">
        <v>1813</v>
      </c>
      <c r="AG82" s="4">
        <v>1831</v>
      </c>
      <c r="AJ82" s="67">
        <v>1817</v>
      </c>
      <c r="AK82" s="4">
        <v>1853</v>
      </c>
      <c r="BB82" s="39">
        <v>1853</v>
      </c>
      <c r="BE82" s="35" t="s">
        <v>764</v>
      </c>
      <c r="BI82" s="39">
        <v>1843</v>
      </c>
      <c r="BO82" s="67">
        <v>1878</v>
      </c>
      <c r="BP82" s="24">
        <v>1872</v>
      </c>
      <c r="BR82" s="39">
        <v>1814</v>
      </c>
      <c r="CC82" s="2"/>
      <c r="CD82" s="2"/>
      <c r="CE82" s="2"/>
    </row>
    <row r="83" spans="1:125" ht="14.1" customHeight="1" x14ac:dyDescent="0.2">
      <c r="A83" s="67" t="s">
        <v>734</v>
      </c>
      <c r="K83" s="39" t="s">
        <v>737</v>
      </c>
      <c r="O83" s="39" t="s">
        <v>740</v>
      </c>
      <c r="R83" s="67" t="s">
        <v>742</v>
      </c>
      <c r="W83" s="64" t="s">
        <v>745</v>
      </c>
      <c r="Z83" s="64" t="s">
        <v>750</v>
      </c>
      <c r="AC83" s="68" t="s">
        <v>753</v>
      </c>
      <c r="AG83" s="4" t="s">
        <v>756</v>
      </c>
      <c r="AJ83" s="67" t="s">
        <v>775</v>
      </c>
      <c r="AK83" s="4" t="s">
        <v>759</v>
      </c>
      <c r="BB83" s="39" t="s">
        <v>761</v>
      </c>
      <c r="BE83" s="67">
        <f>SUM(1865-BE84)</f>
        <v>1795</v>
      </c>
      <c r="BI83" s="39" t="s">
        <v>766</v>
      </c>
      <c r="BO83" s="67" t="s">
        <v>778</v>
      </c>
      <c r="BP83" s="24" t="s">
        <v>769</v>
      </c>
      <c r="BR83" s="39" t="s">
        <v>773</v>
      </c>
      <c r="CC83" s="2"/>
      <c r="CD83" s="2"/>
      <c r="CE83" s="2"/>
    </row>
    <row r="84" spans="1:125" ht="14.1" customHeight="1" thickBot="1" x14ac:dyDescent="0.25">
      <c r="A84" s="35">
        <f>SUM(1875-A82)</f>
        <v>72</v>
      </c>
      <c r="K84" s="35">
        <f>SUM(1898-K82)</f>
        <v>53</v>
      </c>
      <c r="O84" s="35">
        <f>SUM(1883-O82)</f>
        <v>38</v>
      </c>
      <c r="R84" s="35">
        <f>SUM(1897-R82)</f>
        <v>86</v>
      </c>
      <c r="W84" s="64">
        <f>SUM(1921-W82)</f>
        <v>74</v>
      </c>
      <c r="Z84" s="64">
        <f>SUM(1921-Z82)</f>
        <v>85</v>
      </c>
      <c r="AC84" s="35">
        <f>SUM(1901-AC82)</f>
        <v>88</v>
      </c>
      <c r="AG84" s="3">
        <f>SUM(1891-AG82)</f>
        <v>60</v>
      </c>
      <c r="AJ84" s="35">
        <f>SUM(1889-AJ82)</f>
        <v>72</v>
      </c>
      <c r="AK84" s="3">
        <f>SUM(1893-AK82)</f>
        <v>40</v>
      </c>
      <c r="BB84" s="35">
        <f>SUM(1872-BB82)</f>
        <v>19</v>
      </c>
      <c r="BE84" s="35">
        <v>70</v>
      </c>
      <c r="BI84" s="35">
        <f>SUM(1874-BI82)</f>
        <v>31</v>
      </c>
      <c r="BO84" s="35">
        <v>0</v>
      </c>
      <c r="BP84" s="14">
        <f>SUM(1876-BP82)</f>
        <v>4</v>
      </c>
      <c r="BR84" s="35">
        <f>SUM(1872-BR82)</f>
        <v>58</v>
      </c>
      <c r="BU84" s="131"/>
      <c r="CB84" s="11"/>
      <c r="CC84" s="10"/>
      <c r="CD84" s="2"/>
      <c r="CE84" s="2"/>
    </row>
    <row r="85" spans="1:125" s="33" customFormat="1" ht="14.1" customHeight="1" thickTop="1" x14ac:dyDescent="0.2">
      <c r="A85" s="29" t="s">
        <v>780</v>
      </c>
      <c r="B85" s="30"/>
      <c r="C85" s="30"/>
      <c r="D85" s="29"/>
      <c r="E85" s="30"/>
      <c r="F85" s="30"/>
      <c r="G85" s="32"/>
      <c r="H85" s="30"/>
      <c r="I85" s="30"/>
      <c r="J85" s="30"/>
      <c r="K85" s="29"/>
      <c r="L85" s="30"/>
      <c r="M85" s="30"/>
      <c r="N85" s="30"/>
      <c r="O85" s="29"/>
      <c r="P85" s="30"/>
      <c r="Q85" s="32"/>
      <c r="R85" s="29" t="s">
        <v>784</v>
      </c>
      <c r="S85" s="30"/>
      <c r="T85" s="30"/>
      <c r="U85" s="30"/>
      <c r="V85" s="32"/>
      <c r="W85" s="29" t="s">
        <v>787</v>
      </c>
      <c r="X85" s="30"/>
      <c r="Y85" s="32"/>
      <c r="Z85" s="29"/>
      <c r="AA85" s="30"/>
      <c r="AB85" s="32"/>
      <c r="AC85" s="29"/>
      <c r="AD85" s="30"/>
      <c r="AE85" s="30"/>
      <c r="AF85" s="32"/>
      <c r="AG85" s="30"/>
      <c r="AH85" s="30"/>
      <c r="AI85" s="30"/>
      <c r="AJ85" s="80" t="s">
        <v>790</v>
      </c>
      <c r="AK85" s="30"/>
      <c r="AL85" s="30"/>
      <c r="AM85" s="69" t="s">
        <v>792</v>
      </c>
      <c r="AN85" s="30"/>
      <c r="AO85" s="30"/>
      <c r="AP85" s="29" t="s">
        <v>795</v>
      </c>
      <c r="AQ85" s="30"/>
      <c r="AR85" s="30"/>
      <c r="AS85" s="32"/>
      <c r="AT85" s="29"/>
      <c r="AU85" s="30"/>
      <c r="AV85" s="30"/>
      <c r="AW85" s="32"/>
      <c r="AX85" s="29" t="s">
        <v>797</v>
      </c>
      <c r="AY85" s="30"/>
      <c r="AZ85" s="30"/>
      <c r="BA85" s="30"/>
      <c r="BB85" s="29"/>
      <c r="BC85" s="30"/>
      <c r="BD85" s="30"/>
      <c r="BE85" s="29" t="s">
        <v>799</v>
      </c>
      <c r="BF85" s="30" t="s">
        <v>799</v>
      </c>
      <c r="BG85" s="30"/>
      <c r="BH85" s="115"/>
      <c r="BI85" s="80" t="s">
        <v>806</v>
      </c>
      <c r="BL85" s="126"/>
      <c r="BN85" s="130"/>
      <c r="BO85" s="80" t="s">
        <v>809</v>
      </c>
      <c r="BP85" s="30" t="s">
        <v>809</v>
      </c>
      <c r="BQ85" s="32" t="s">
        <v>809</v>
      </c>
      <c r="BR85" s="29"/>
      <c r="BS85" s="30"/>
      <c r="BT85" s="30"/>
      <c r="BU85" s="3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</row>
    <row r="86" spans="1:125" ht="14.1" customHeight="1" x14ac:dyDescent="0.2">
      <c r="A86" s="39" t="s">
        <v>783</v>
      </c>
      <c r="R86" s="67" t="s">
        <v>786</v>
      </c>
      <c r="W86" s="39" t="s">
        <v>789</v>
      </c>
      <c r="AJ86" s="64" t="s">
        <v>178</v>
      </c>
      <c r="AM86" s="65" t="s">
        <v>104</v>
      </c>
      <c r="AP86" s="39" t="s">
        <v>528</v>
      </c>
      <c r="AX86" s="67" t="s">
        <v>128</v>
      </c>
      <c r="BE86" s="67" t="s">
        <v>246</v>
      </c>
      <c r="BF86" s="10" t="s">
        <v>802</v>
      </c>
      <c r="BI86" s="39" t="s">
        <v>808</v>
      </c>
      <c r="BO86" s="66" t="s">
        <v>14</v>
      </c>
      <c r="BP86" s="4" t="s">
        <v>14</v>
      </c>
      <c r="BQ86" s="37" t="s">
        <v>168</v>
      </c>
      <c r="CB86" s="8"/>
      <c r="CC86" s="6"/>
      <c r="CD86" s="2"/>
      <c r="CE86" s="2"/>
    </row>
    <row r="87" spans="1:125" ht="14.1" customHeight="1" x14ac:dyDescent="0.2">
      <c r="A87" s="39" t="s">
        <v>782</v>
      </c>
      <c r="R87" s="67" t="s">
        <v>627</v>
      </c>
      <c r="W87" s="39" t="s">
        <v>754</v>
      </c>
      <c r="AJ87" s="64" t="s">
        <v>757</v>
      </c>
      <c r="AM87" s="65" t="s">
        <v>794</v>
      </c>
      <c r="AP87" s="39" t="s">
        <v>727</v>
      </c>
      <c r="AX87" s="67" t="s">
        <v>663</v>
      </c>
      <c r="BE87" s="67" t="s">
        <v>812</v>
      </c>
      <c r="BF87" s="10" t="s">
        <v>801</v>
      </c>
      <c r="BI87" s="39" t="s">
        <v>767</v>
      </c>
      <c r="BO87" s="66" t="s">
        <v>770</v>
      </c>
      <c r="BP87" s="4" t="s">
        <v>815</v>
      </c>
      <c r="BQ87" s="104" t="s">
        <v>770</v>
      </c>
      <c r="CC87" s="2"/>
      <c r="CD87" s="2"/>
      <c r="CE87" s="2"/>
      <c r="CJ87" s="3"/>
      <c r="CK87" s="4"/>
      <c r="CL87" s="4"/>
      <c r="CM87" s="13"/>
      <c r="CN87" s="13"/>
      <c r="CO87" s="3"/>
    </row>
    <row r="88" spans="1:125" ht="14.1" customHeight="1" x14ac:dyDescent="0.2">
      <c r="A88" s="39">
        <v>1884</v>
      </c>
      <c r="R88" s="67">
        <v>1876</v>
      </c>
      <c r="W88" s="39" t="s">
        <v>788</v>
      </c>
      <c r="AJ88" s="64">
        <v>1832</v>
      </c>
      <c r="AM88" s="65">
        <v>1802</v>
      </c>
      <c r="AP88" s="39">
        <v>1884</v>
      </c>
      <c r="AX88" s="67">
        <v>1829</v>
      </c>
      <c r="BE88" s="67">
        <v>1815</v>
      </c>
      <c r="BF88" s="10">
        <v>1889</v>
      </c>
      <c r="BI88" s="39">
        <v>1844</v>
      </c>
      <c r="BO88" s="66">
        <v>1837</v>
      </c>
      <c r="BP88" s="4">
        <v>1878</v>
      </c>
      <c r="BQ88" s="37">
        <v>1839</v>
      </c>
      <c r="CC88" s="2"/>
      <c r="CD88" s="2"/>
      <c r="CE88" s="2"/>
    </row>
    <row r="89" spans="1:125" ht="14.1" customHeight="1" x14ac:dyDescent="0.2">
      <c r="A89" s="39" t="s">
        <v>781</v>
      </c>
      <c r="R89" s="67" t="s">
        <v>785</v>
      </c>
      <c r="W89" s="39">
        <v>1836</v>
      </c>
      <c r="AJ89" s="64" t="s">
        <v>791</v>
      </c>
      <c r="AM89" s="65" t="s">
        <v>793</v>
      </c>
      <c r="AP89" s="39" t="s">
        <v>796</v>
      </c>
      <c r="AX89" s="67" t="s">
        <v>798</v>
      </c>
      <c r="BE89" s="67" t="s">
        <v>811</v>
      </c>
      <c r="BF89" s="10" t="s">
        <v>800</v>
      </c>
      <c r="BI89" s="66" t="s">
        <v>807</v>
      </c>
      <c r="BO89" s="66" t="s">
        <v>813</v>
      </c>
      <c r="BP89" s="4" t="s">
        <v>814</v>
      </c>
      <c r="BQ89" s="37" t="s">
        <v>810</v>
      </c>
      <c r="CC89" s="2"/>
      <c r="CD89" s="2"/>
      <c r="CE89" s="2"/>
    </row>
    <row r="90" spans="1:125" s="58" customFormat="1" ht="14.1" customHeight="1" thickBot="1" x14ac:dyDescent="0.25">
      <c r="A90" s="52">
        <f>SUM(1885-A88)</f>
        <v>1</v>
      </c>
      <c r="B90" s="51"/>
      <c r="C90" s="51"/>
      <c r="D90" s="52"/>
      <c r="E90" s="51"/>
      <c r="F90" s="51"/>
      <c r="G90" s="53"/>
      <c r="H90" s="51"/>
      <c r="I90" s="51"/>
      <c r="J90" s="51"/>
      <c r="K90" s="52"/>
      <c r="L90" s="51"/>
      <c r="M90" s="51"/>
      <c r="N90" s="51"/>
      <c r="O90" s="52"/>
      <c r="P90" s="51"/>
      <c r="Q90" s="53"/>
      <c r="R90" s="52">
        <f>SUM(1896-R88)</f>
        <v>20</v>
      </c>
      <c r="S90" s="51"/>
      <c r="T90" s="51"/>
      <c r="U90" s="51"/>
      <c r="V90" s="53"/>
      <c r="W90" s="52">
        <f>SUM(1899-W89)</f>
        <v>63</v>
      </c>
      <c r="X90" s="51"/>
      <c r="Y90" s="53"/>
      <c r="Z90" s="52"/>
      <c r="AA90" s="51"/>
      <c r="AB90" s="53"/>
      <c r="AC90" s="52"/>
      <c r="AD90" s="51"/>
      <c r="AE90" s="51"/>
      <c r="AF90" s="53"/>
      <c r="AG90" s="51"/>
      <c r="AH90" s="51"/>
      <c r="AI90" s="51"/>
      <c r="AJ90" s="82">
        <f>SUM(1917-AJ88)</f>
        <v>85</v>
      </c>
      <c r="AK90" s="51"/>
      <c r="AL90" s="51"/>
      <c r="AM90" s="71">
        <f>SUM(1877-AM88)</f>
        <v>75</v>
      </c>
      <c r="AN90" s="51"/>
      <c r="AO90" s="51"/>
      <c r="AP90" s="52">
        <f>SUM(1898-AP88)</f>
        <v>14</v>
      </c>
      <c r="AQ90" s="51"/>
      <c r="AR90" s="51"/>
      <c r="AS90" s="53"/>
      <c r="AT90" s="52"/>
      <c r="AU90" s="51"/>
      <c r="AV90" s="51"/>
      <c r="AW90" s="53"/>
      <c r="AX90" s="52">
        <f>SUM(1887-AX88)</f>
        <v>58</v>
      </c>
      <c r="AY90" s="51"/>
      <c r="AZ90" s="51"/>
      <c r="BA90" s="51"/>
      <c r="BB90" s="52"/>
      <c r="BC90" s="51"/>
      <c r="BD90" s="51"/>
      <c r="BE90" s="52">
        <f>SUM(1889-BE88)</f>
        <v>74</v>
      </c>
      <c r="BF90" s="51">
        <f>SUM(1889-BF88)</f>
        <v>0</v>
      </c>
      <c r="BG90" s="51"/>
      <c r="BH90" s="139"/>
      <c r="BI90" s="52">
        <f>SUM(1927-BI88)</f>
        <v>83</v>
      </c>
      <c r="BL90" s="135"/>
      <c r="BN90" s="136"/>
      <c r="BO90" s="82">
        <f>SUM(1909-BO88)</f>
        <v>72</v>
      </c>
      <c r="BP90" s="51">
        <f>SUM(1882-BP88)</f>
        <v>4</v>
      </c>
      <c r="BQ90" s="53">
        <f>SUM(1898-BQ88)</f>
        <v>59</v>
      </c>
      <c r="BR90" s="52"/>
      <c r="BS90" s="51"/>
      <c r="BT90" s="51"/>
      <c r="BU90" s="53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3"/>
      <c r="CI90" s="4"/>
      <c r="CJ90" s="4"/>
      <c r="CK90" s="1"/>
      <c r="CL90" s="1"/>
      <c r="CM90" s="3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</row>
    <row r="91" spans="1:125" ht="14.1" customHeight="1" thickTop="1" x14ac:dyDescent="0.2">
      <c r="A91" s="35" t="s">
        <v>816</v>
      </c>
      <c r="D91" s="35" t="s">
        <v>819</v>
      </c>
      <c r="E91" s="6" t="s">
        <v>819</v>
      </c>
      <c r="F91" s="6"/>
      <c r="G91" s="76"/>
      <c r="H91" s="3" t="s">
        <v>822</v>
      </c>
      <c r="R91" s="35" t="s">
        <v>825</v>
      </c>
      <c r="S91" s="3" t="s">
        <v>825</v>
      </c>
      <c r="T91" s="3" t="s">
        <v>825</v>
      </c>
      <c r="W91" s="35" t="s">
        <v>827</v>
      </c>
      <c r="Z91" s="35" t="s">
        <v>831</v>
      </c>
      <c r="AC91" s="63" t="s">
        <v>835</v>
      </c>
      <c r="AD91" s="3" t="s">
        <v>835</v>
      </c>
      <c r="AG91" s="3" t="s">
        <v>839</v>
      </c>
      <c r="AJ91" s="35" t="s">
        <v>841</v>
      </c>
      <c r="AM91" s="35" t="s">
        <v>845</v>
      </c>
      <c r="AN91" s="3" t="s">
        <v>845</v>
      </c>
      <c r="AO91" s="3" t="s">
        <v>845</v>
      </c>
      <c r="AP91" s="35" t="s">
        <v>848</v>
      </c>
      <c r="AT91" s="35" t="s">
        <v>851</v>
      </c>
      <c r="AU91" s="6" t="s">
        <v>851</v>
      </c>
      <c r="AV91" s="3" t="s">
        <v>851</v>
      </c>
      <c r="AX91" s="38" t="s">
        <v>853</v>
      </c>
      <c r="AY91" s="3" t="s">
        <v>853</v>
      </c>
      <c r="BB91" s="35" t="s">
        <v>856</v>
      </c>
      <c r="BC91" s="3" t="s">
        <v>856</v>
      </c>
      <c r="BE91" s="35" t="s">
        <v>860</v>
      </c>
      <c r="BH91" s="123"/>
      <c r="BI91" s="35" t="s">
        <v>862</v>
      </c>
      <c r="BL91" s="35" t="s">
        <v>865</v>
      </c>
      <c r="BM91" s="3" t="s">
        <v>881</v>
      </c>
      <c r="BO91" s="35" t="s">
        <v>883</v>
      </c>
      <c r="BR91" s="35" t="s">
        <v>886</v>
      </c>
      <c r="BS91" s="6" t="s">
        <v>886</v>
      </c>
      <c r="BU91" s="131"/>
      <c r="CC91" s="2"/>
      <c r="CD91" s="2"/>
      <c r="CE91" s="2"/>
    </row>
    <row r="92" spans="1:125" ht="14.1" customHeight="1" x14ac:dyDescent="0.2">
      <c r="A92" s="39" t="s">
        <v>104</v>
      </c>
      <c r="D92" s="39" t="s">
        <v>869</v>
      </c>
      <c r="E92" s="7" t="s">
        <v>125</v>
      </c>
      <c r="F92" s="7"/>
      <c r="G92" s="48"/>
      <c r="H92" s="10" t="s">
        <v>683</v>
      </c>
      <c r="R92" s="39" t="s">
        <v>889</v>
      </c>
      <c r="S92" s="4" t="s">
        <v>872</v>
      </c>
      <c r="T92" s="10" t="s">
        <v>278</v>
      </c>
      <c r="W92" s="39" t="s">
        <v>830</v>
      </c>
      <c r="Z92" s="39" t="s">
        <v>834</v>
      </c>
      <c r="AC92" s="65" t="s">
        <v>838</v>
      </c>
      <c r="AD92" s="4" t="s">
        <v>55</v>
      </c>
      <c r="AG92" s="4" t="s">
        <v>278</v>
      </c>
      <c r="AJ92" s="39" t="s">
        <v>844</v>
      </c>
      <c r="AM92" s="39" t="s">
        <v>877</v>
      </c>
      <c r="AN92" s="4" t="s">
        <v>466</v>
      </c>
      <c r="AO92" s="10" t="s">
        <v>182</v>
      </c>
      <c r="AP92" s="67" t="s">
        <v>22</v>
      </c>
      <c r="AT92" s="39" t="s">
        <v>435</v>
      </c>
      <c r="AU92" s="7" t="s">
        <v>246</v>
      </c>
      <c r="AV92" s="10" t="s">
        <v>138</v>
      </c>
      <c r="AX92" s="36" t="s">
        <v>128</v>
      </c>
      <c r="AY92" s="4" t="s">
        <v>528</v>
      </c>
      <c r="BB92" s="35" t="s">
        <v>859</v>
      </c>
      <c r="BC92" s="10" t="s">
        <v>466</v>
      </c>
      <c r="BE92" s="67" t="s">
        <v>125</v>
      </c>
      <c r="BI92" s="67" t="s">
        <v>278</v>
      </c>
      <c r="BL92" s="67" t="s">
        <v>425</v>
      </c>
      <c r="BM92" s="4" t="s">
        <v>3</v>
      </c>
      <c r="BO92" s="67" t="s">
        <v>178</v>
      </c>
      <c r="BR92" s="39" t="s">
        <v>834</v>
      </c>
      <c r="BS92" s="7" t="s">
        <v>278</v>
      </c>
      <c r="CC92" s="2"/>
      <c r="CD92" s="2"/>
      <c r="CE92" s="2"/>
    </row>
    <row r="93" spans="1:125" ht="14.1" customHeight="1" x14ac:dyDescent="0.2">
      <c r="A93" s="39" t="s">
        <v>818</v>
      </c>
      <c r="D93" s="39" t="s">
        <v>821</v>
      </c>
      <c r="E93" s="7" t="s">
        <v>821</v>
      </c>
      <c r="F93" s="7"/>
      <c r="G93" s="48"/>
      <c r="H93" s="10" t="s">
        <v>824</v>
      </c>
      <c r="R93" s="39" t="s">
        <v>871</v>
      </c>
      <c r="S93" s="4" t="s">
        <v>871</v>
      </c>
      <c r="T93" s="10" t="s">
        <v>453</v>
      </c>
      <c r="W93" s="39" t="s">
        <v>829</v>
      </c>
      <c r="Z93" s="39" t="s">
        <v>833</v>
      </c>
      <c r="AA93" s="6"/>
      <c r="AC93" s="65" t="s">
        <v>837</v>
      </c>
      <c r="AD93" s="4" t="s">
        <v>874</v>
      </c>
      <c r="AE93" s="6"/>
      <c r="AF93" s="76"/>
      <c r="AG93" s="4" t="s">
        <v>757</v>
      </c>
      <c r="AJ93" s="39" t="s">
        <v>843</v>
      </c>
      <c r="AM93" s="39" t="s">
        <v>876</v>
      </c>
      <c r="AN93" s="4" t="s">
        <v>876</v>
      </c>
      <c r="AO93" s="10" t="s">
        <v>847</v>
      </c>
      <c r="AP93" s="67" t="s">
        <v>850</v>
      </c>
      <c r="AT93" s="39" t="s">
        <v>892</v>
      </c>
      <c r="AU93" s="7" t="s">
        <v>850</v>
      </c>
      <c r="AV93" s="10" t="s">
        <v>850</v>
      </c>
      <c r="AX93" s="36" t="s">
        <v>855</v>
      </c>
      <c r="AY93" s="4" t="s">
        <v>491</v>
      </c>
      <c r="BB93" s="35" t="s">
        <v>858</v>
      </c>
      <c r="BC93" s="10" t="s">
        <v>880</v>
      </c>
      <c r="BE93" s="67" t="s">
        <v>320</v>
      </c>
      <c r="BI93" s="67" t="s">
        <v>864</v>
      </c>
      <c r="BL93" s="67" t="s">
        <v>867</v>
      </c>
      <c r="BM93" s="4" t="s">
        <v>815</v>
      </c>
      <c r="BO93" s="67" t="s">
        <v>885</v>
      </c>
      <c r="BR93" s="39" t="s">
        <v>431</v>
      </c>
      <c r="BS93" s="47" t="s">
        <v>431</v>
      </c>
      <c r="CC93" s="2"/>
      <c r="CD93" s="2"/>
      <c r="CE93" s="2"/>
    </row>
    <row r="94" spans="1:125" ht="14.1" customHeight="1" x14ac:dyDescent="0.2">
      <c r="A94" s="39">
        <v>1795</v>
      </c>
      <c r="D94" s="39">
        <v>1817</v>
      </c>
      <c r="E94" s="6">
        <f>SUM(1860-E96)</f>
        <v>1818</v>
      </c>
      <c r="F94" s="6"/>
      <c r="G94" s="76"/>
      <c r="H94" s="10">
        <v>1854</v>
      </c>
      <c r="R94" s="39">
        <v>1873</v>
      </c>
      <c r="S94" s="4">
        <v>1871</v>
      </c>
      <c r="T94" s="3">
        <f>SUM(1858-T96)</f>
        <v>1816</v>
      </c>
      <c r="W94" s="39">
        <v>1870</v>
      </c>
      <c r="Z94" s="39">
        <v>1871</v>
      </c>
      <c r="AC94" s="65">
        <v>1877</v>
      </c>
      <c r="AD94" s="4">
        <v>1788</v>
      </c>
      <c r="AG94" s="4">
        <v>1861</v>
      </c>
      <c r="AJ94" s="39">
        <v>1845</v>
      </c>
      <c r="AM94" s="39">
        <v>1793</v>
      </c>
      <c r="AN94" s="4">
        <v>1796</v>
      </c>
      <c r="AO94" s="10">
        <f>SUM(1878-AO96)</f>
        <v>1804</v>
      </c>
      <c r="AP94" s="67">
        <f>SUM(1865-AP96)</f>
        <v>1856</v>
      </c>
      <c r="AT94" s="39">
        <v>1882</v>
      </c>
      <c r="AU94" s="6">
        <f>SUM(1864-AU96)</f>
        <v>1781</v>
      </c>
      <c r="AV94" s="10">
        <v>1796</v>
      </c>
      <c r="AX94" s="38">
        <f>SUM(1860-AX96)</f>
        <v>1788</v>
      </c>
      <c r="AY94" s="4">
        <v>1835</v>
      </c>
      <c r="BB94" s="35">
        <v>1859</v>
      </c>
      <c r="BC94" s="10">
        <v>1850</v>
      </c>
      <c r="BE94" s="35">
        <f>SUM(1857-BE96)</f>
        <v>1839</v>
      </c>
      <c r="BI94" s="35">
        <f>SUM(1857-BI96)</f>
        <v>1832</v>
      </c>
      <c r="BL94" s="67">
        <v>1878</v>
      </c>
      <c r="BM94" s="4">
        <v>1882</v>
      </c>
      <c r="BO94" s="35">
        <f>SUM(1858-BO96)</f>
        <v>1818</v>
      </c>
      <c r="BR94" s="39">
        <v>1867</v>
      </c>
      <c r="BS94" s="7">
        <f>SUM(1856-BS96)</f>
        <v>1848</v>
      </c>
      <c r="CC94" s="2"/>
      <c r="CD94" s="2"/>
      <c r="CE94" s="2"/>
    </row>
    <row r="95" spans="1:125" ht="14.1" customHeight="1" x14ac:dyDescent="0.2">
      <c r="A95" s="39" t="s">
        <v>817</v>
      </c>
      <c r="D95" s="39" t="s">
        <v>868</v>
      </c>
      <c r="E95" s="6" t="s">
        <v>820</v>
      </c>
      <c r="F95" s="6"/>
      <c r="G95" s="76"/>
      <c r="H95" s="10" t="s">
        <v>823</v>
      </c>
      <c r="R95" s="39" t="s">
        <v>888</v>
      </c>
      <c r="S95" s="4" t="s">
        <v>870</v>
      </c>
      <c r="T95" s="10" t="s">
        <v>826</v>
      </c>
      <c r="W95" s="39" t="s">
        <v>828</v>
      </c>
      <c r="Z95" s="39" t="s">
        <v>832</v>
      </c>
      <c r="AC95" s="65" t="s">
        <v>836</v>
      </c>
      <c r="AD95" s="4" t="s">
        <v>873</v>
      </c>
      <c r="AG95" s="4" t="s">
        <v>840</v>
      </c>
      <c r="AJ95" s="39" t="s">
        <v>842</v>
      </c>
      <c r="AM95" s="39" t="s">
        <v>875</v>
      </c>
      <c r="AN95" s="4" t="s">
        <v>890</v>
      </c>
      <c r="AO95" s="10" t="s">
        <v>846</v>
      </c>
      <c r="AP95" s="35" t="s">
        <v>849</v>
      </c>
      <c r="AT95" s="39" t="s">
        <v>891</v>
      </c>
      <c r="AU95" s="23" t="s">
        <v>878</v>
      </c>
      <c r="AV95" s="10" t="s">
        <v>852</v>
      </c>
      <c r="AX95" s="38" t="s">
        <v>854</v>
      </c>
      <c r="AY95" s="20" t="s">
        <v>879</v>
      </c>
      <c r="BB95" s="35" t="s">
        <v>857</v>
      </c>
      <c r="BC95" s="24" t="s">
        <v>144</v>
      </c>
      <c r="BE95" s="67" t="s">
        <v>861</v>
      </c>
      <c r="BI95" s="67" t="s">
        <v>863</v>
      </c>
      <c r="BL95" s="67" t="s">
        <v>866</v>
      </c>
      <c r="BM95" s="4" t="s">
        <v>882</v>
      </c>
      <c r="BO95" s="67" t="s">
        <v>884</v>
      </c>
      <c r="BR95" s="39" t="s">
        <v>893</v>
      </c>
      <c r="BS95" s="7" t="s">
        <v>887</v>
      </c>
      <c r="CC95" s="2"/>
      <c r="CD95" s="6"/>
      <c r="CE95" s="7"/>
      <c r="CF95" s="7"/>
      <c r="CG95" s="19"/>
      <c r="CH95" s="8"/>
      <c r="CI95" s="6"/>
    </row>
    <row r="96" spans="1:125" ht="14.1" customHeight="1" thickBot="1" x14ac:dyDescent="0.25">
      <c r="A96" s="35">
        <f>SUM(1870-A94)</f>
        <v>75</v>
      </c>
      <c r="D96" s="35">
        <f>SUM(1868-D94)</f>
        <v>51</v>
      </c>
      <c r="E96" s="6">
        <v>42</v>
      </c>
      <c r="F96" s="6"/>
      <c r="G96" s="76"/>
      <c r="H96" s="3">
        <f>SUM(1875-H94)</f>
        <v>21</v>
      </c>
      <c r="Q96" s="76"/>
      <c r="R96" s="35">
        <f>SUM(1874-R94)</f>
        <v>1</v>
      </c>
      <c r="S96" s="3">
        <f>SUM(1874-S94)</f>
        <v>3</v>
      </c>
      <c r="T96" s="10">
        <v>42</v>
      </c>
      <c r="W96" s="35">
        <f>SUM(1871 - W94)</f>
        <v>1</v>
      </c>
      <c r="Z96" s="35">
        <f>SUM(1871 - Z94)</f>
        <v>0</v>
      </c>
      <c r="AC96" s="63">
        <f>SUM(1877-AC94)</f>
        <v>0</v>
      </c>
      <c r="AD96" s="3">
        <f>SUM(1868-AD94)</f>
        <v>80</v>
      </c>
      <c r="AG96" s="3">
        <f>SUM(1867-AG94)</f>
        <v>6</v>
      </c>
      <c r="AJ96" s="35">
        <f>SUM(1866-AJ94)</f>
        <v>21</v>
      </c>
      <c r="AM96" s="35">
        <f>SUM(1866-AM94)</f>
        <v>73</v>
      </c>
      <c r="AN96" s="16">
        <f>SUM(1869-AN94)</f>
        <v>73</v>
      </c>
      <c r="AO96" s="3">
        <v>74</v>
      </c>
      <c r="AP96" s="35">
        <v>9</v>
      </c>
      <c r="AT96" s="35">
        <f>SUM(1882-AT94)</f>
        <v>0</v>
      </c>
      <c r="AU96" s="7">
        <v>83</v>
      </c>
      <c r="AV96" s="3">
        <v>82</v>
      </c>
      <c r="AX96" s="38">
        <v>72</v>
      </c>
      <c r="AY96" s="3">
        <f>SUM(1931-AY94)</f>
        <v>96</v>
      </c>
      <c r="BB96" s="35">
        <v>0</v>
      </c>
      <c r="BC96" s="3">
        <v>53</v>
      </c>
      <c r="BE96" s="35">
        <v>18</v>
      </c>
      <c r="BH96" s="123"/>
      <c r="BI96" s="35">
        <v>25</v>
      </c>
      <c r="BL96" s="35">
        <v>0</v>
      </c>
      <c r="BM96" s="3">
        <f>SUM(1882-BM94)</f>
        <v>0</v>
      </c>
      <c r="BO96" s="67">
        <v>40</v>
      </c>
      <c r="BR96" s="35">
        <f>SUM(1871 - BR94)</f>
        <v>4</v>
      </c>
      <c r="BS96" s="6">
        <v>8</v>
      </c>
      <c r="BU96" s="131"/>
      <c r="CC96" s="2"/>
      <c r="CE96" s="4"/>
      <c r="CF96" s="4"/>
      <c r="CG96" s="1"/>
      <c r="CH96" s="1"/>
      <c r="CI96" s="3"/>
    </row>
    <row r="97" spans="1:125" s="33" customFormat="1" ht="14.1" customHeight="1" thickTop="1" x14ac:dyDescent="0.2">
      <c r="A97" s="29"/>
      <c r="B97" s="30"/>
      <c r="C97" s="30"/>
      <c r="D97" s="29"/>
      <c r="E97" s="40"/>
      <c r="F97" s="40"/>
      <c r="G97" s="81"/>
      <c r="H97" s="30"/>
      <c r="I97" s="30"/>
      <c r="J97" s="30"/>
      <c r="K97" s="29"/>
      <c r="L97" s="30"/>
      <c r="M97" s="30"/>
      <c r="N97" s="30"/>
      <c r="O97" s="29" t="s">
        <v>894</v>
      </c>
      <c r="P97" s="30" t="s">
        <v>894</v>
      </c>
      <c r="Q97" s="81"/>
      <c r="R97" s="69" t="s">
        <v>898</v>
      </c>
      <c r="S97" s="30"/>
      <c r="T97" s="30"/>
      <c r="U97" s="30"/>
      <c r="V97" s="32"/>
      <c r="W97" s="29"/>
      <c r="X97" s="30"/>
      <c r="Y97" s="32"/>
      <c r="Z97" s="29" t="s">
        <v>901</v>
      </c>
      <c r="AA97" s="30"/>
      <c r="AB97" s="30"/>
      <c r="AC97" s="29" t="s">
        <v>904</v>
      </c>
      <c r="AD97" s="30"/>
      <c r="AE97" s="30"/>
      <c r="AF97" s="32"/>
      <c r="AG97" s="30"/>
      <c r="AH97" s="30"/>
      <c r="AI97" s="30"/>
      <c r="AJ97" s="29"/>
      <c r="AK97" s="30"/>
      <c r="AL97" s="30"/>
      <c r="AM97" s="29" t="s">
        <v>907</v>
      </c>
      <c r="AN97" s="30" t="s">
        <v>907</v>
      </c>
      <c r="AO97" s="30"/>
      <c r="AP97" s="29" t="s">
        <v>909</v>
      </c>
      <c r="AQ97" s="30" t="s">
        <v>909</v>
      </c>
      <c r="AR97" s="30"/>
      <c r="AS97" s="32"/>
      <c r="AT97" s="29"/>
      <c r="AU97" s="30"/>
      <c r="AV97" s="30"/>
      <c r="AW97" s="32"/>
      <c r="AX97" s="29" t="s">
        <v>913</v>
      </c>
      <c r="AY97" s="30"/>
      <c r="AZ97" s="30"/>
      <c r="BA97" s="30"/>
      <c r="BB97" s="29" t="s">
        <v>915</v>
      </c>
      <c r="BC97" s="30"/>
      <c r="BD97" s="30"/>
      <c r="BE97" s="29" t="s">
        <v>919</v>
      </c>
      <c r="BF97" s="30"/>
      <c r="BG97" s="30"/>
      <c r="BH97" s="115"/>
      <c r="BI97" s="29" t="s">
        <v>923</v>
      </c>
      <c r="BL97" s="126"/>
      <c r="BN97" s="130"/>
      <c r="BO97" s="31" t="s">
        <v>925</v>
      </c>
      <c r="BP97" s="30"/>
      <c r="BQ97" s="32"/>
      <c r="BR97" s="29"/>
      <c r="BS97" s="30"/>
      <c r="BT97" s="30"/>
      <c r="BU97" s="32"/>
      <c r="BV97" s="2"/>
      <c r="BW97" s="2"/>
      <c r="BX97" s="2"/>
      <c r="BY97" s="2"/>
      <c r="BZ97" s="2"/>
      <c r="CA97" s="2"/>
      <c r="CB97" s="2"/>
      <c r="CC97" s="3"/>
      <c r="CD97" s="4"/>
      <c r="CE97" s="4"/>
      <c r="CF97" s="1"/>
      <c r="CG97" s="1"/>
      <c r="CH97" s="3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</row>
    <row r="98" spans="1:125" ht="14.1" customHeight="1" x14ac:dyDescent="0.2">
      <c r="A98" s="35"/>
      <c r="E98" s="6"/>
      <c r="F98" s="6"/>
      <c r="G98" s="76"/>
      <c r="O98" s="39" t="s">
        <v>897</v>
      </c>
      <c r="P98" s="10" t="s">
        <v>246</v>
      </c>
      <c r="Q98" s="76"/>
      <c r="R98" s="65" t="s">
        <v>900</v>
      </c>
      <c r="Z98" s="35" t="s">
        <v>903</v>
      </c>
      <c r="AB98" s="3"/>
      <c r="AC98" s="35" t="s">
        <v>120</v>
      </c>
      <c r="AM98" s="39" t="s">
        <v>246</v>
      </c>
      <c r="AN98" s="4" t="s">
        <v>128</v>
      </c>
      <c r="AP98" s="67" t="s">
        <v>912</v>
      </c>
      <c r="AQ98" s="4" t="s">
        <v>125</v>
      </c>
      <c r="AX98" s="39" t="s">
        <v>125</v>
      </c>
      <c r="BB98" s="67" t="s">
        <v>918</v>
      </c>
      <c r="BE98" s="39" t="s">
        <v>922</v>
      </c>
      <c r="BI98" s="35" t="s">
        <v>128</v>
      </c>
      <c r="BO98" s="36" t="s">
        <v>125</v>
      </c>
      <c r="CD98" s="4"/>
      <c r="CE98" s="4"/>
      <c r="CF98" s="1"/>
      <c r="CG98" s="1"/>
      <c r="CH98" s="3"/>
    </row>
    <row r="99" spans="1:125" ht="14.1" customHeight="1" x14ac:dyDescent="0.2">
      <c r="A99" s="35"/>
      <c r="E99" s="6"/>
      <c r="F99" s="6"/>
      <c r="G99" s="76"/>
      <c r="O99" s="39" t="s">
        <v>896</v>
      </c>
      <c r="P99" s="10" t="s">
        <v>855</v>
      </c>
      <c r="Q99" s="76"/>
      <c r="R99" s="65" t="s">
        <v>871</v>
      </c>
      <c r="Z99" s="35" t="s">
        <v>375</v>
      </c>
      <c r="AB99" s="3"/>
      <c r="AC99" s="35" t="s">
        <v>906</v>
      </c>
      <c r="AM99" s="39" t="s">
        <v>876</v>
      </c>
      <c r="AN99" s="4" t="s">
        <v>876</v>
      </c>
      <c r="AP99" s="67" t="s">
        <v>911</v>
      </c>
      <c r="AQ99" s="4" t="s">
        <v>218</v>
      </c>
      <c r="AX99" s="39" t="s">
        <v>431</v>
      </c>
      <c r="BB99" s="67" t="s">
        <v>917</v>
      </c>
      <c r="BE99" s="39" t="s">
        <v>921</v>
      </c>
      <c r="BI99" s="35" t="s">
        <v>864</v>
      </c>
      <c r="BO99" s="36" t="s">
        <v>927</v>
      </c>
      <c r="CD99" s="4"/>
      <c r="CE99" s="4"/>
      <c r="CF99" s="1"/>
      <c r="CG99" s="1"/>
      <c r="CH99" s="3"/>
    </row>
    <row r="100" spans="1:125" ht="14.1" customHeight="1" x14ac:dyDescent="0.2">
      <c r="A100" s="35"/>
      <c r="E100" s="6"/>
      <c r="F100" s="6"/>
      <c r="G100" s="76"/>
      <c r="O100" s="39">
        <v>1823</v>
      </c>
      <c r="P100" s="10">
        <v>1802</v>
      </c>
      <c r="Q100" s="76"/>
      <c r="R100" s="65">
        <v>1877</v>
      </c>
      <c r="Z100" s="35">
        <v>1851</v>
      </c>
      <c r="AB100" s="3"/>
      <c r="AC100" s="35">
        <v>1819</v>
      </c>
      <c r="AM100" s="39">
        <v>1821</v>
      </c>
      <c r="AN100" s="4">
        <v>1818</v>
      </c>
      <c r="AP100" s="67">
        <v>1887</v>
      </c>
      <c r="AQ100" s="4">
        <v>1829</v>
      </c>
      <c r="AX100" s="39">
        <v>1851</v>
      </c>
      <c r="BB100" s="67">
        <v>1856</v>
      </c>
      <c r="BE100" s="39">
        <v>1863</v>
      </c>
      <c r="BI100" s="35">
        <v>1802</v>
      </c>
      <c r="BO100" s="38">
        <f>SUM(1860-BO102)</f>
        <v>1821</v>
      </c>
      <c r="CD100" s="4"/>
      <c r="CE100" s="4"/>
      <c r="CF100" s="1"/>
      <c r="CG100" s="1"/>
      <c r="CH100" s="3"/>
    </row>
    <row r="101" spans="1:125" ht="14.1" customHeight="1" x14ac:dyDescent="0.2">
      <c r="A101" s="35"/>
      <c r="E101" s="6"/>
      <c r="F101" s="6"/>
      <c r="G101" s="76"/>
      <c r="O101" s="39" t="s">
        <v>895</v>
      </c>
      <c r="P101" s="10" t="s">
        <v>928</v>
      </c>
      <c r="Q101" s="76"/>
      <c r="R101" s="63" t="s">
        <v>899</v>
      </c>
      <c r="Z101" s="35" t="s">
        <v>902</v>
      </c>
      <c r="AB101" s="3"/>
      <c r="AC101" s="35" t="s">
        <v>905</v>
      </c>
      <c r="AM101" s="39" t="s">
        <v>908</v>
      </c>
      <c r="AN101" s="20" t="s">
        <v>929</v>
      </c>
      <c r="AP101" s="67" t="s">
        <v>910</v>
      </c>
      <c r="AQ101" s="4" t="s">
        <v>930</v>
      </c>
      <c r="AX101" s="39" t="s">
        <v>914</v>
      </c>
      <c r="BB101" s="67" t="s">
        <v>916</v>
      </c>
      <c r="BE101" s="39" t="s">
        <v>920</v>
      </c>
      <c r="BI101" s="35" t="s">
        <v>924</v>
      </c>
      <c r="BO101" s="38" t="s">
        <v>926</v>
      </c>
      <c r="CD101" s="4"/>
      <c r="CE101" s="4"/>
      <c r="CF101" s="1"/>
      <c r="CG101" s="1"/>
      <c r="CH101" s="3"/>
    </row>
    <row r="102" spans="1:125" s="58" customFormat="1" ht="14.1" customHeight="1" thickBot="1" x14ac:dyDescent="0.25">
      <c r="A102" s="52"/>
      <c r="B102" s="51"/>
      <c r="C102" s="51"/>
      <c r="D102" s="52"/>
      <c r="E102" s="50"/>
      <c r="F102" s="50"/>
      <c r="G102" s="84"/>
      <c r="H102" s="51"/>
      <c r="I102" s="51"/>
      <c r="J102" s="51"/>
      <c r="K102" s="52"/>
      <c r="L102" s="51"/>
      <c r="M102" s="51"/>
      <c r="N102" s="51"/>
      <c r="O102" s="52">
        <f>SUM(1893-O100)</f>
        <v>70</v>
      </c>
      <c r="P102" s="51">
        <f>SUM(1875-P100)</f>
        <v>73</v>
      </c>
      <c r="Q102" s="84"/>
      <c r="R102" s="71">
        <f>SUM(1877-R100)</f>
        <v>0</v>
      </c>
      <c r="S102" s="51"/>
      <c r="T102" s="51"/>
      <c r="U102" s="51"/>
      <c r="V102" s="53"/>
      <c r="W102" s="52"/>
      <c r="X102" s="51"/>
      <c r="Y102" s="53"/>
      <c r="Z102" s="52">
        <v>39</v>
      </c>
      <c r="AA102" s="51"/>
      <c r="AB102" s="51"/>
      <c r="AC102" s="52">
        <v>60</v>
      </c>
      <c r="AD102" s="51"/>
      <c r="AE102" s="51"/>
      <c r="AF102" s="53"/>
      <c r="AG102" s="51"/>
      <c r="AH102" s="51"/>
      <c r="AI102" s="51"/>
      <c r="AJ102" s="52"/>
      <c r="AK102" s="51"/>
      <c r="AL102" s="51"/>
      <c r="AM102" s="52">
        <f>SUM(1870-AM100)</f>
        <v>49</v>
      </c>
      <c r="AN102" s="51">
        <f>SUM(1904-AN100)</f>
        <v>86</v>
      </c>
      <c r="AO102" s="51"/>
      <c r="AP102" s="52">
        <f>SUM(1887-AP100)</f>
        <v>0</v>
      </c>
      <c r="AQ102" s="51">
        <f>SUM(1883-AQ100)</f>
        <v>54</v>
      </c>
      <c r="AR102" s="51"/>
      <c r="AS102" s="53"/>
      <c r="AT102" s="52"/>
      <c r="AU102" s="51"/>
      <c r="AV102" s="59"/>
      <c r="AW102" s="86"/>
      <c r="AX102" s="52">
        <f>SUM(1871 - AX100)</f>
        <v>20</v>
      </c>
      <c r="AY102" s="51"/>
      <c r="AZ102" s="51"/>
      <c r="BA102" s="51"/>
      <c r="BB102" s="52">
        <v>22</v>
      </c>
      <c r="BC102" s="51"/>
      <c r="BD102" s="51"/>
      <c r="BE102" s="52">
        <f>SUM(1874-BE100)</f>
        <v>11</v>
      </c>
      <c r="BF102" s="51"/>
      <c r="BG102" s="51"/>
      <c r="BH102" s="139"/>
      <c r="BI102" s="52">
        <v>57</v>
      </c>
      <c r="BL102" s="135"/>
      <c r="BN102" s="136"/>
      <c r="BO102" s="77">
        <v>39</v>
      </c>
      <c r="BP102" s="51"/>
      <c r="BQ102" s="53"/>
      <c r="BR102" s="52"/>
      <c r="BS102" s="51"/>
      <c r="BT102" s="51"/>
      <c r="BU102" s="53"/>
      <c r="BV102" s="2"/>
      <c r="BW102" s="2"/>
      <c r="BX102" s="2"/>
      <c r="BY102" s="2"/>
      <c r="BZ102" s="2"/>
      <c r="CA102" s="2"/>
      <c r="CB102" s="2"/>
      <c r="CC102" s="3"/>
      <c r="CD102" s="4"/>
      <c r="CE102" s="4"/>
      <c r="CF102" s="1"/>
      <c r="CG102" s="1"/>
      <c r="CH102" s="3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</row>
    <row r="103" spans="1:125" ht="14.1" customHeight="1" thickTop="1" x14ac:dyDescent="0.2">
      <c r="A103" s="35" t="s">
        <v>931</v>
      </c>
      <c r="D103" s="35" t="s">
        <v>934</v>
      </c>
      <c r="E103" s="3" t="s">
        <v>934</v>
      </c>
      <c r="F103" s="3" t="s">
        <v>934</v>
      </c>
      <c r="G103" s="34" t="s">
        <v>934</v>
      </c>
      <c r="K103" s="35" t="s">
        <v>937</v>
      </c>
      <c r="O103" s="35" t="s">
        <v>941</v>
      </c>
      <c r="AC103" s="35" t="s">
        <v>946</v>
      </c>
      <c r="AD103" s="3" t="s">
        <v>946</v>
      </c>
      <c r="AG103" s="3" t="s">
        <v>948</v>
      </c>
      <c r="AJ103" s="35" t="s">
        <v>950</v>
      </c>
      <c r="AP103" s="35" t="s">
        <v>953</v>
      </c>
      <c r="AX103" s="35" t="s">
        <v>954</v>
      </c>
      <c r="BH103" s="123"/>
      <c r="BL103" s="35" t="s">
        <v>957</v>
      </c>
      <c r="BO103" s="35" t="s">
        <v>961</v>
      </c>
      <c r="BR103" s="35" t="s">
        <v>964</v>
      </c>
      <c r="BS103" s="2"/>
      <c r="BU103" s="131"/>
      <c r="CC103" s="2"/>
      <c r="CD103" s="2"/>
      <c r="CE103" s="2"/>
    </row>
    <row r="104" spans="1:125" ht="14.1" customHeight="1" x14ac:dyDescent="0.2">
      <c r="A104" s="35" t="s">
        <v>933</v>
      </c>
      <c r="D104" s="35" t="s">
        <v>973</v>
      </c>
      <c r="E104" s="3" t="s">
        <v>163</v>
      </c>
      <c r="F104" s="4" t="s">
        <v>435</v>
      </c>
      <c r="G104" s="37" t="s">
        <v>936</v>
      </c>
      <c r="K104" s="39" t="s">
        <v>940</v>
      </c>
      <c r="O104" s="67" t="s">
        <v>943</v>
      </c>
      <c r="AC104" s="39" t="s">
        <v>163</v>
      </c>
      <c r="AD104" s="4" t="s">
        <v>148</v>
      </c>
      <c r="AG104" s="10" t="s">
        <v>125</v>
      </c>
      <c r="AJ104" s="39" t="s">
        <v>151</v>
      </c>
      <c r="AP104" s="39" t="s">
        <v>317</v>
      </c>
      <c r="AX104" s="39" t="s">
        <v>956</v>
      </c>
      <c r="BL104" s="129" t="s">
        <v>960</v>
      </c>
      <c r="BO104" s="35" t="s">
        <v>104</v>
      </c>
      <c r="BR104" s="39" t="s">
        <v>128</v>
      </c>
      <c r="BV104" s="15"/>
      <c r="BW104" s="15"/>
      <c r="BX104" s="15"/>
      <c r="BY104" s="15"/>
      <c r="BZ104" s="15"/>
      <c r="CA104" s="15"/>
      <c r="CC104" s="2"/>
      <c r="CD104" s="2"/>
      <c r="CE104" s="2"/>
    </row>
    <row r="105" spans="1:125" ht="14.1" customHeight="1" x14ac:dyDescent="0.2">
      <c r="A105" s="35" t="s">
        <v>585</v>
      </c>
      <c r="D105" s="35" t="s">
        <v>145</v>
      </c>
      <c r="E105" s="3" t="s">
        <v>971</v>
      </c>
      <c r="F105" s="4" t="s">
        <v>968</v>
      </c>
      <c r="G105" s="37" t="s">
        <v>829</v>
      </c>
      <c r="K105" s="39" t="s">
        <v>939</v>
      </c>
      <c r="L105" s="6"/>
      <c r="O105" s="67" t="s">
        <v>627</v>
      </c>
      <c r="AC105" s="39" t="s">
        <v>906</v>
      </c>
      <c r="AD105" s="4" t="s">
        <v>757</v>
      </c>
      <c r="AG105" s="10" t="s">
        <v>447</v>
      </c>
      <c r="AJ105" s="39" t="s">
        <v>952</v>
      </c>
      <c r="AP105" s="39" t="s">
        <v>514</v>
      </c>
      <c r="AX105" s="39" t="s">
        <v>423</v>
      </c>
      <c r="BL105" s="129" t="s">
        <v>959</v>
      </c>
      <c r="BO105" s="35" t="s">
        <v>963</v>
      </c>
      <c r="BR105" s="39" t="s">
        <v>966</v>
      </c>
      <c r="BV105" s="15"/>
      <c r="BW105" s="15"/>
      <c r="BX105" s="15"/>
      <c r="BY105" s="15"/>
      <c r="BZ105" s="15"/>
      <c r="CA105" s="15"/>
      <c r="CC105" s="2"/>
      <c r="CD105" s="2"/>
      <c r="CE105" s="2"/>
    </row>
    <row r="106" spans="1:125" ht="14.1" customHeight="1" x14ac:dyDescent="0.2">
      <c r="A106" s="35">
        <v>1890</v>
      </c>
      <c r="D106" s="35">
        <v>1879</v>
      </c>
      <c r="E106" s="3" t="s">
        <v>970</v>
      </c>
      <c r="F106" s="4">
        <v>1871</v>
      </c>
      <c r="G106" s="37">
        <v>1822</v>
      </c>
      <c r="K106" s="39">
        <v>1897</v>
      </c>
      <c r="O106" s="67">
        <v>1882</v>
      </c>
      <c r="AC106" s="39">
        <v>1818</v>
      </c>
      <c r="AD106" s="4">
        <v>1864</v>
      </c>
      <c r="AG106" s="10">
        <v>1836</v>
      </c>
      <c r="AJ106" s="39">
        <v>1797</v>
      </c>
      <c r="AP106" s="39">
        <v>1821</v>
      </c>
      <c r="AX106" s="39">
        <v>1880</v>
      </c>
      <c r="BL106" s="39">
        <v>1872</v>
      </c>
      <c r="BO106" s="35">
        <v>1792</v>
      </c>
      <c r="BR106" s="39">
        <v>1818</v>
      </c>
      <c r="BV106" s="15"/>
      <c r="BW106" s="15"/>
      <c r="BX106" s="15"/>
      <c r="BY106" s="15"/>
      <c r="BZ106" s="15"/>
      <c r="CA106" s="15"/>
      <c r="CB106" s="3"/>
      <c r="CC106" s="2"/>
      <c r="CD106" s="2"/>
      <c r="CE106" s="2"/>
      <c r="CI106" s="3"/>
      <c r="CJ106" s="4"/>
      <c r="CK106" s="4"/>
      <c r="CL106" s="1"/>
      <c r="CM106" s="1"/>
      <c r="CN106" s="3"/>
    </row>
    <row r="107" spans="1:125" ht="14.1" customHeight="1" x14ac:dyDescent="0.2">
      <c r="A107" s="35" t="s">
        <v>932</v>
      </c>
      <c r="D107" s="35" t="s">
        <v>972</v>
      </c>
      <c r="E107" s="3">
        <v>1814</v>
      </c>
      <c r="F107" s="4" t="s">
        <v>967</v>
      </c>
      <c r="G107" s="37" t="s">
        <v>935</v>
      </c>
      <c r="K107" s="39" t="s">
        <v>938</v>
      </c>
      <c r="O107" s="68" t="s">
        <v>942</v>
      </c>
      <c r="AC107" s="39" t="s">
        <v>947</v>
      </c>
      <c r="AD107" s="4" t="s">
        <v>969</v>
      </c>
      <c r="AG107" s="10" t="s">
        <v>949</v>
      </c>
      <c r="AJ107" s="39" t="s">
        <v>951</v>
      </c>
      <c r="AP107" s="39" t="s">
        <v>810</v>
      </c>
      <c r="AX107" s="39" t="s">
        <v>955</v>
      </c>
      <c r="BL107" s="39" t="s">
        <v>958</v>
      </c>
      <c r="BO107" s="35" t="s">
        <v>962</v>
      </c>
      <c r="BR107" s="39" t="s">
        <v>965</v>
      </c>
      <c r="BV107" s="15"/>
      <c r="BW107" s="15"/>
      <c r="BX107" s="15"/>
      <c r="BY107" s="15"/>
      <c r="BZ107" s="15"/>
      <c r="CA107" s="15"/>
      <c r="CC107" s="2"/>
      <c r="CD107" s="2"/>
      <c r="CE107" s="2"/>
    </row>
    <row r="108" spans="1:125" ht="14.1" customHeight="1" thickBot="1" x14ac:dyDescent="0.25">
      <c r="A108" s="35">
        <v>0</v>
      </c>
      <c r="D108" s="35">
        <v>0</v>
      </c>
      <c r="E108" s="3">
        <v>76</v>
      </c>
      <c r="F108" s="3">
        <f>SUM(1881-F106)</f>
        <v>10</v>
      </c>
      <c r="G108" s="34">
        <f>SUM(1881-G106)</f>
        <v>59</v>
      </c>
      <c r="K108" s="35">
        <f>SUM(1899-K106)</f>
        <v>2</v>
      </c>
      <c r="O108" s="35">
        <f>SUM(1901-O106)</f>
        <v>19</v>
      </c>
      <c r="P108" s="6"/>
      <c r="AC108" s="35">
        <f>SUM(1883-AC106)</f>
        <v>65</v>
      </c>
      <c r="AD108" s="3">
        <f>SUM(1871 - AD106)</f>
        <v>7</v>
      </c>
      <c r="AG108" s="3">
        <f>SUM(1895-AG106)</f>
        <v>59</v>
      </c>
      <c r="AJ108" s="35">
        <f>SUM(1871 - AJ106)</f>
        <v>74</v>
      </c>
      <c r="AP108" s="35">
        <f>SUM(1898-AP106)</f>
        <v>77</v>
      </c>
      <c r="AX108" s="35">
        <f>SUM(1880-AX106)</f>
        <v>0</v>
      </c>
      <c r="BH108" s="123"/>
      <c r="BL108" s="35">
        <f>SUM(1872-BL106)</f>
        <v>0</v>
      </c>
      <c r="BO108" s="35">
        <v>87</v>
      </c>
      <c r="BR108" s="35">
        <f>SUM(1886-BR106)</f>
        <v>68</v>
      </c>
      <c r="BS108" s="2"/>
      <c r="BV108" s="15"/>
      <c r="BW108" s="15"/>
      <c r="BX108" s="15"/>
      <c r="BY108" s="15"/>
      <c r="BZ108" s="15"/>
      <c r="CA108" s="15"/>
      <c r="CB108" s="4"/>
      <c r="CC108" s="4"/>
      <c r="CD108" s="1"/>
      <c r="CE108" s="1"/>
      <c r="CF108" s="3"/>
    </row>
    <row r="109" spans="1:125" s="33" customFormat="1" ht="14.1" customHeight="1" thickTop="1" x14ac:dyDescent="0.2">
      <c r="A109" s="29"/>
      <c r="B109" s="30"/>
      <c r="C109" s="30"/>
      <c r="D109" s="29"/>
      <c r="E109" s="30"/>
      <c r="F109" s="30"/>
      <c r="G109" s="32"/>
      <c r="H109" s="30"/>
      <c r="I109" s="30"/>
      <c r="J109" s="30"/>
      <c r="K109" s="29"/>
      <c r="L109" s="30"/>
      <c r="M109" s="30"/>
      <c r="N109" s="30"/>
      <c r="O109" s="31"/>
      <c r="P109" s="40"/>
      <c r="Q109" s="32"/>
      <c r="R109" s="29"/>
      <c r="S109" s="30"/>
      <c r="T109" s="30"/>
      <c r="U109" s="30"/>
      <c r="V109" s="32"/>
      <c r="W109" s="29" t="s">
        <v>974</v>
      </c>
      <c r="X109" s="30" t="s">
        <v>974</v>
      </c>
      <c r="Y109" s="32" t="s">
        <v>974</v>
      </c>
      <c r="Z109" s="29" t="s">
        <v>977</v>
      </c>
      <c r="AA109" s="30" t="s">
        <v>977</v>
      </c>
      <c r="AB109" s="32" t="s">
        <v>977</v>
      </c>
      <c r="AC109" s="29" t="s">
        <v>977</v>
      </c>
      <c r="AD109" s="30" t="s">
        <v>977</v>
      </c>
      <c r="AE109" s="30" t="s">
        <v>977</v>
      </c>
      <c r="AF109" s="32" t="s">
        <v>977</v>
      </c>
      <c r="AG109" s="70" t="s">
        <v>980</v>
      </c>
      <c r="AH109" s="30"/>
      <c r="AI109" s="30"/>
      <c r="AJ109" s="29"/>
      <c r="AK109" s="30"/>
      <c r="AL109" s="30"/>
      <c r="AM109" s="80" t="s">
        <v>983</v>
      </c>
      <c r="AN109" s="70" t="s">
        <v>983</v>
      </c>
      <c r="AO109" s="30"/>
      <c r="AP109" s="29"/>
      <c r="AQ109" s="30"/>
      <c r="AR109" s="30"/>
      <c r="AS109" s="32"/>
      <c r="AT109" s="29"/>
      <c r="AU109" s="30"/>
      <c r="AV109" s="30"/>
      <c r="AW109" s="32"/>
      <c r="AX109" s="29" t="s">
        <v>985</v>
      </c>
      <c r="AY109" s="30"/>
      <c r="AZ109" s="30"/>
      <c r="BA109" s="30"/>
      <c r="BB109" s="29"/>
      <c r="BC109" s="30"/>
      <c r="BD109" s="30"/>
      <c r="BE109" s="29"/>
      <c r="BF109" s="30"/>
      <c r="BG109" s="30"/>
      <c r="BH109" s="115"/>
      <c r="BI109" s="29" t="s">
        <v>988</v>
      </c>
      <c r="BL109" s="29" t="s">
        <v>990</v>
      </c>
      <c r="BN109" s="130"/>
      <c r="BO109" s="29"/>
      <c r="BP109" s="30"/>
      <c r="BQ109" s="32"/>
      <c r="BR109" s="29" t="s">
        <v>1032</v>
      </c>
      <c r="BS109" s="30"/>
      <c r="BT109" s="30"/>
      <c r="BU109" s="32"/>
      <c r="BV109" s="15"/>
      <c r="BW109" s="15"/>
      <c r="BX109" s="15"/>
      <c r="BY109" s="15"/>
      <c r="BZ109" s="15"/>
      <c r="CA109" s="15"/>
      <c r="CB109" s="4"/>
      <c r="CC109" s="4"/>
      <c r="CD109" s="1"/>
      <c r="CE109" s="1"/>
      <c r="CF109" s="3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</row>
    <row r="110" spans="1:125" ht="14.1" customHeight="1" x14ac:dyDescent="0.2">
      <c r="A110" s="35"/>
      <c r="O110" s="38"/>
      <c r="P110" s="6"/>
      <c r="W110" s="67" t="s">
        <v>976</v>
      </c>
      <c r="X110" s="4" t="s">
        <v>994</v>
      </c>
      <c r="Y110" s="37"/>
      <c r="Z110" s="39"/>
      <c r="AA110" s="4"/>
      <c r="AB110" s="37" t="s">
        <v>3</v>
      </c>
      <c r="AD110" s="10" t="s">
        <v>22</v>
      </c>
      <c r="AE110" s="3" t="s">
        <v>1003</v>
      </c>
      <c r="AG110" s="20" t="s">
        <v>104</v>
      </c>
      <c r="AM110" s="66" t="s">
        <v>317</v>
      </c>
      <c r="AN110" s="4" t="s">
        <v>104</v>
      </c>
      <c r="AX110" s="67" t="s">
        <v>128</v>
      </c>
      <c r="BI110" s="39" t="s">
        <v>246</v>
      </c>
      <c r="BL110" s="39" t="s">
        <v>120</v>
      </c>
      <c r="BR110" s="67" t="s">
        <v>22</v>
      </c>
      <c r="BV110" s="15"/>
      <c r="BW110" s="15"/>
      <c r="BX110" s="15"/>
      <c r="BY110" s="15"/>
      <c r="BZ110" s="15"/>
      <c r="CA110" s="15"/>
      <c r="CB110" s="4"/>
      <c r="CC110" s="4"/>
      <c r="CD110" s="1"/>
      <c r="CE110" s="1"/>
      <c r="CF110" s="3"/>
    </row>
    <row r="111" spans="1:125" ht="14.1" customHeight="1" x14ac:dyDescent="0.2">
      <c r="A111" s="35"/>
      <c r="O111" s="38"/>
      <c r="P111" s="6"/>
      <c r="W111" s="67" t="s">
        <v>627</v>
      </c>
      <c r="X111" s="4" t="s">
        <v>993</v>
      </c>
      <c r="Y111" s="37" t="s">
        <v>998</v>
      </c>
      <c r="Z111" s="39" t="s">
        <v>979</v>
      </c>
      <c r="AA111" s="4" t="s">
        <v>979</v>
      </c>
      <c r="AB111" s="37" t="s">
        <v>979</v>
      </c>
      <c r="AC111" s="39" t="s">
        <v>375</v>
      </c>
      <c r="AD111" s="10" t="s">
        <v>375</v>
      </c>
      <c r="AE111" s="3" t="s">
        <v>375</v>
      </c>
      <c r="AF111" s="37" t="s">
        <v>453</v>
      </c>
      <c r="AG111" s="20" t="s">
        <v>447</v>
      </c>
      <c r="AM111" s="66" t="s">
        <v>469</v>
      </c>
      <c r="AN111" s="4" t="s">
        <v>876</v>
      </c>
      <c r="AX111" s="67" t="s">
        <v>987</v>
      </c>
      <c r="BI111" s="39" t="s">
        <v>864</v>
      </c>
      <c r="BL111" s="39" t="s">
        <v>874</v>
      </c>
      <c r="BR111" s="67" t="s">
        <v>966</v>
      </c>
      <c r="BV111" s="15"/>
      <c r="BW111" s="15"/>
      <c r="BX111" s="15"/>
      <c r="BY111" s="15"/>
      <c r="BZ111" s="15"/>
      <c r="CA111" s="15"/>
      <c r="CB111" s="4"/>
      <c r="CC111" s="4"/>
      <c r="CD111" s="1"/>
      <c r="CE111" s="1"/>
      <c r="CF111" s="3"/>
    </row>
    <row r="112" spans="1:125" ht="14.1" customHeight="1" x14ac:dyDescent="0.2">
      <c r="A112" s="35"/>
      <c r="O112" s="38"/>
      <c r="P112" s="6"/>
      <c r="W112" s="67">
        <v>1880</v>
      </c>
      <c r="X112" s="4">
        <v>1878</v>
      </c>
      <c r="Y112" s="37">
        <v>1881</v>
      </c>
      <c r="Z112" s="39">
        <v>1882</v>
      </c>
      <c r="AA112" s="4">
        <v>1881</v>
      </c>
      <c r="AB112" s="37">
        <v>1888</v>
      </c>
      <c r="AC112" s="39">
        <v>1879</v>
      </c>
      <c r="AD112" s="10">
        <v>1887</v>
      </c>
      <c r="AE112" s="3">
        <v>1890</v>
      </c>
      <c r="AF112" s="37">
        <v>1885</v>
      </c>
      <c r="AG112" s="20" t="s">
        <v>981</v>
      </c>
      <c r="AM112" s="66">
        <v>1842</v>
      </c>
      <c r="AN112" s="4">
        <v>1873</v>
      </c>
      <c r="AX112" s="67">
        <v>1844</v>
      </c>
      <c r="BI112" s="39">
        <v>1838</v>
      </c>
      <c r="BL112" s="39">
        <v>1858</v>
      </c>
      <c r="BR112" s="67">
        <f>SUM(1878-BR114)</f>
        <v>1842</v>
      </c>
      <c r="BV112" s="15"/>
      <c r="BW112" s="15"/>
      <c r="BX112" s="15"/>
      <c r="BY112" s="15"/>
      <c r="BZ112" s="15"/>
      <c r="CA112" s="15"/>
      <c r="CB112" s="4"/>
      <c r="CC112" s="4"/>
      <c r="CD112" s="1"/>
      <c r="CE112" s="1"/>
      <c r="CF112" s="3"/>
    </row>
    <row r="113" spans="1:125" ht="14.1" customHeight="1" x14ac:dyDescent="0.2">
      <c r="A113" s="35"/>
      <c r="O113" s="38"/>
      <c r="P113" s="6"/>
      <c r="W113" s="68" t="s">
        <v>975</v>
      </c>
      <c r="X113" s="4" t="s">
        <v>992</v>
      </c>
      <c r="Y113" s="37" t="s">
        <v>997</v>
      </c>
      <c r="Z113" s="39" t="s">
        <v>995</v>
      </c>
      <c r="AA113" s="4" t="s">
        <v>978</v>
      </c>
      <c r="AB113" s="75" t="s">
        <v>999</v>
      </c>
      <c r="AC113" s="39" t="s">
        <v>1000</v>
      </c>
      <c r="AD113" s="10" t="s">
        <v>1001</v>
      </c>
      <c r="AE113" s="3" t="s">
        <v>1002</v>
      </c>
      <c r="AF113" s="37" t="s">
        <v>1004</v>
      </c>
      <c r="AG113" s="20" t="s">
        <v>982</v>
      </c>
      <c r="AM113" s="66" t="s">
        <v>996</v>
      </c>
      <c r="AN113" s="4" t="s">
        <v>984</v>
      </c>
      <c r="AX113" s="64" t="s">
        <v>986</v>
      </c>
      <c r="BI113" s="39" t="s">
        <v>989</v>
      </c>
      <c r="BL113" s="39" t="s">
        <v>991</v>
      </c>
      <c r="BR113" s="67" t="s">
        <v>1033</v>
      </c>
      <c r="BV113" s="15"/>
      <c r="BW113" s="15"/>
      <c r="BX113" s="15"/>
      <c r="BY113" s="15"/>
      <c r="BZ113" s="15"/>
      <c r="CA113" s="15"/>
      <c r="CB113" s="4"/>
      <c r="CC113" s="4"/>
      <c r="CD113" s="1"/>
      <c r="CE113" s="1"/>
      <c r="CF113" s="3"/>
    </row>
    <row r="114" spans="1:125" s="58" customFormat="1" ht="18.75" customHeight="1" thickBot="1" x14ac:dyDescent="0.25">
      <c r="A114" s="52"/>
      <c r="B114" s="51"/>
      <c r="C114" s="51"/>
      <c r="D114" s="52"/>
      <c r="E114" s="51"/>
      <c r="F114" s="51"/>
      <c r="G114" s="53"/>
      <c r="H114" s="51"/>
      <c r="I114" s="51"/>
      <c r="J114" s="51"/>
      <c r="K114" s="52"/>
      <c r="L114" s="51"/>
      <c r="M114" s="51"/>
      <c r="N114" s="51"/>
      <c r="O114" s="77"/>
      <c r="P114" s="50"/>
      <c r="Q114" s="53"/>
      <c r="R114" s="52"/>
      <c r="S114" s="51"/>
      <c r="T114" s="51"/>
      <c r="U114" s="51"/>
      <c r="V114" s="53"/>
      <c r="W114" s="52">
        <f>SUM(1910-W112)</f>
        <v>30</v>
      </c>
      <c r="X114" s="51">
        <f>SUM(1880-X112)</f>
        <v>2</v>
      </c>
      <c r="Y114" s="53">
        <v>0</v>
      </c>
      <c r="Z114" s="52">
        <f>SUM(1882-Z112)</f>
        <v>0</v>
      </c>
      <c r="AA114" s="51">
        <v>0</v>
      </c>
      <c r="AB114" s="53">
        <f>SUM(1888-AB112)</f>
        <v>0</v>
      </c>
      <c r="AC114" s="52">
        <f>SUM(1880-AC112)</f>
        <v>1</v>
      </c>
      <c r="AD114" s="51">
        <f>SUM(1887-AD112)</f>
        <v>0</v>
      </c>
      <c r="AE114" s="51">
        <v>0</v>
      </c>
      <c r="AF114" s="53">
        <v>0</v>
      </c>
      <c r="AG114" s="60">
        <f>SUM(1914-AG112)</f>
        <v>83</v>
      </c>
      <c r="AH114" s="51"/>
      <c r="AI114" s="51"/>
      <c r="AJ114" s="52"/>
      <c r="AK114" s="51"/>
      <c r="AL114" s="51"/>
      <c r="AM114" s="82">
        <f>SUM(1906-AM112)</f>
        <v>64</v>
      </c>
      <c r="AN114" s="51">
        <f>SUM(1880-AN112)</f>
        <v>7</v>
      </c>
      <c r="AO114" s="51"/>
      <c r="AP114" s="52"/>
      <c r="AQ114" s="51"/>
      <c r="AR114" s="51"/>
      <c r="AS114" s="53"/>
      <c r="AT114" s="52"/>
      <c r="AU114" s="51"/>
      <c r="AV114" s="51"/>
      <c r="AW114" s="53"/>
      <c r="AX114" s="52">
        <f>SUM(1901-AX112)</f>
        <v>57</v>
      </c>
      <c r="AY114" s="51"/>
      <c r="AZ114" s="51"/>
      <c r="BA114" s="51"/>
      <c r="BB114" s="52"/>
      <c r="BC114" s="51"/>
      <c r="BD114" s="51"/>
      <c r="BE114" s="52"/>
      <c r="BF114" s="51"/>
      <c r="BG114" s="51"/>
      <c r="BH114" s="139"/>
      <c r="BI114" s="52">
        <f>SUM(1874-BI112)</f>
        <v>36</v>
      </c>
      <c r="BL114" s="52">
        <f>SUM(1883-BL112)</f>
        <v>25</v>
      </c>
      <c r="BN114" s="136"/>
      <c r="BO114" s="52"/>
      <c r="BP114" s="51"/>
      <c r="BQ114" s="53"/>
      <c r="BR114" s="52">
        <v>36</v>
      </c>
      <c r="BS114" s="51"/>
      <c r="BT114" s="51"/>
      <c r="BU114" s="53"/>
      <c r="BV114" s="15"/>
      <c r="BW114" s="15"/>
      <c r="BX114" s="15"/>
      <c r="BY114" s="15"/>
      <c r="BZ114" s="15"/>
      <c r="CA114" s="15"/>
      <c r="CB114" s="4"/>
      <c r="CC114" s="4"/>
      <c r="CD114" s="1"/>
      <c r="CE114" s="1"/>
      <c r="CF114" s="3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</row>
    <row r="115" spans="1:125" ht="14.1" customHeight="1" thickTop="1" x14ac:dyDescent="0.2">
      <c r="A115" s="64" t="s">
        <v>1005</v>
      </c>
      <c r="H115" s="3" t="s">
        <v>1008</v>
      </c>
      <c r="I115" s="3" t="s">
        <v>1008</v>
      </c>
      <c r="J115" s="3" t="s">
        <v>1008</v>
      </c>
      <c r="R115" s="35" t="s">
        <v>1010</v>
      </c>
      <c r="S115" s="3" t="s">
        <v>1010</v>
      </c>
      <c r="Z115" s="63" t="s">
        <v>1013</v>
      </c>
      <c r="AJ115" s="35" t="s">
        <v>1015</v>
      </c>
      <c r="AM115" s="35" t="s">
        <v>1019</v>
      </c>
      <c r="AN115" s="3" t="s">
        <v>1019</v>
      </c>
      <c r="AP115" s="35" t="s">
        <v>1023</v>
      </c>
      <c r="AQ115" s="3" t="s">
        <v>1023</v>
      </c>
      <c r="AR115" s="3" t="s">
        <v>1023</v>
      </c>
      <c r="AX115" s="38" t="s">
        <v>1025</v>
      </c>
      <c r="AY115" s="3" t="s">
        <v>1025</v>
      </c>
      <c r="BB115" s="38" t="s">
        <v>1027</v>
      </c>
      <c r="BH115" s="123"/>
      <c r="BI115" s="35" t="s">
        <v>1030</v>
      </c>
      <c r="BR115" s="38" t="s">
        <v>1041</v>
      </c>
      <c r="BT115" s="2"/>
      <c r="BU115" s="131"/>
      <c r="BV115" s="15"/>
      <c r="BW115" s="15"/>
      <c r="BX115" s="15"/>
      <c r="BY115" s="15"/>
      <c r="BZ115" s="15"/>
      <c r="CA115" s="15"/>
      <c r="CC115" s="2"/>
      <c r="CD115" s="2"/>
      <c r="CE115" s="2"/>
    </row>
    <row r="116" spans="1:125" ht="14.1" customHeight="1" x14ac:dyDescent="0.2">
      <c r="A116" s="66" t="s">
        <v>1007</v>
      </c>
      <c r="F116" s="4"/>
      <c r="H116" s="10" t="s">
        <v>125</v>
      </c>
      <c r="I116" s="4" t="s">
        <v>528</v>
      </c>
      <c r="J116" s="4" t="s">
        <v>138</v>
      </c>
      <c r="R116" s="67" t="s">
        <v>178</v>
      </c>
      <c r="S116" s="10" t="s">
        <v>366</v>
      </c>
      <c r="Z116" s="65" t="s">
        <v>100</v>
      </c>
      <c r="AD116" s="4"/>
      <c r="AJ116" s="39" t="s">
        <v>1018</v>
      </c>
      <c r="AM116" s="39" t="s">
        <v>1022</v>
      </c>
      <c r="AN116" s="3" t="s">
        <v>1038</v>
      </c>
      <c r="AP116" s="39" t="s">
        <v>771</v>
      </c>
      <c r="AQ116" s="4" t="s">
        <v>284</v>
      </c>
      <c r="AR116" s="4" t="s">
        <v>128</v>
      </c>
      <c r="AX116" s="36" t="s">
        <v>178</v>
      </c>
      <c r="AY116" s="4" t="s">
        <v>125</v>
      </c>
      <c r="BB116" s="36" t="s">
        <v>284</v>
      </c>
      <c r="BI116" s="67" t="s">
        <v>340</v>
      </c>
      <c r="BR116" s="36" t="s">
        <v>55</v>
      </c>
      <c r="BV116" s="15"/>
      <c r="BW116" s="15"/>
      <c r="BX116" s="15"/>
      <c r="BY116" s="15"/>
      <c r="BZ116" s="15"/>
      <c r="CA116" s="15"/>
      <c r="CB116" s="3"/>
      <c r="CC116" s="2"/>
      <c r="CD116" s="2"/>
      <c r="CE116" s="2"/>
    </row>
    <row r="117" spans="1:125" ht="14.1" customHeight="1" x14ac:dyDescent="0.2">
      <c r="A117" s="66" t="s">
        <v>829</v>
      </c>
      <c r="F117" s="4"/>
      <c r="H117" s="10" t="s">
        <v>1043</v>
      </c>
      <c r="I117" s="4" t="s">
        <v>727</v>
      </c>
      <c r="J117" s="4" t="s">
        <v>774</v>
      </c>
      <c r="R117" s="67" t="s">
        <v>1012</v>
      </c>
      <c r="S117" s="10" t="s">
        <v>1035</v>
      </c>
      <c r="Z117" s="65" t="s">
        <v>375</v>
      </c>
      <c r="AF117" s="73"/>
      <c r="AJ117" s="39" t="s">
        <v>1017</v>
      </c>
      <c r="AM117" s="39" t="s">
        <v>1021</v>
      </c>
      <c r="AN117" s="3" t="s">
        <v>1037</v>
      </c>
      <c r="AP117" s="39" t="s">
        <v>416</v>
      </c>
      <c r="AQ117" s="4" t="s">
        <v>1039</v>
      </c>
      <c r="AR117" s="4" t="s">
        <v>1039</v>
      </c>
      <c r="AX117" s="36" t="s">
        <v>774</v>
      </c>
      <c r="AY117" s="4" t="s">
        <v>829</v>
      </c>
      <c r="BB117" s="36" t="s">
        <v>1029</v>
      </c>
      <c r="BI117" s="67" t="s">
        <v>261</v>
      </c>
      <c r="BR117" s="72" t="s">
        <v>966</v>
      </c>
      <c r="BV117" s="15"/>
      <c r="BW117" s="15"/>
      <c r="BX117" s="15"/>
      <c r="BY117" s="15"/>
      <c r="BZ117" s="15"/>
      <c r="CA117" s="15"/>
      <c r="CC117" s="2"/>
      <c r="CD117" s="2"/>
      <c r="CE117" s="2"/>
    </row>
    <row r="118" spans="1:125" ht="14.1" customHeight="1" x14ac:dyDescent="0.2">
      <c r="A118" s="66" t="s">
        <v>584</v>
      </c>
      <c r="F118" s="4"/>
      <c r="H118" s="10">
        <v>1816</v>
      </c>
      <c r="I118" s="4">
        <v>1855</v>
      </c>
      <c r="J118" s="4">
        <v>1836</v>
      </c>
      <c r="R118" s="35">
        <f>SUM(1858-R120)</f>
        <v>1805</v>
      </c>
      <c r="S118" s="10">
        <v>1840</v>
      </c>
      <c r="Z118" s="65">
        <v>1877</v>
      </c>
      <c r="AB118" s="113"/>
      <c r="AC118" s="65"/>
      <c r="AD118" s="17"/>
      <c r="AE118" s="16"/>
      <c r="AF118" s="73"/>
      <c r="AJ118" s="39">
        <v>1813</v>
      </c>
      <c r="AM118" s="39">
        <v>1815</v>
      </c>
      <c r="AN118" s="3">
        <v>1879</v>
      </c>
      <c r="AP118" s="39">
        <v>1881</v>
      </c>
      <c r="AQ118" s="4">
        <v>1807</v>
      </c>
      <c r="AR118" s="4">
        <v>1810</v>
      </c>
      <c r="AX118" s="38">
        <f>SUM(1862-AX120)</f>
        <v>1803</v>
      </c>
      <c r="AY118" s="4">
        <v>1855</v>
      </c>
      <c r="BB118" s="38">
        <f>SUM(1860-BB120)</f>
        <v>1821</v>
      </c>
      <c r="BI118" s="35">
        <f>SUM(1857-BI120)</f>
        <v>1793</v>
      </c>
      <c r="BR118" s="36">
        <f>SUM(1856-BR120)</f>
        <v>1778</v>
      </c>
      <c r="BV118" s="15"/>
      <c r="BW118" s="15"/>
      <c r="BX118" s="15"/>
      <c r="BY118" s="15"/>
      <c r="BZ118" s="15"/>
      <c r="CA118" s="15"/>
      <c r="CC118" s="16"/>
      <c r="CD118" s="17"/>
      <c r="CE118" s="17"/>
      <c r="CF118" s="18"/>
      <c r="CG118" s="18"/>
      <c r="CH118" s="16"/>
    </row>
    <row r="119" spans="1:125" ht="14.1" customHeight="1" x14ac:dyDescent="0.2">
      <c r="A119" s="66" t="s">
        <v>1006</v>
      </c>
      <c r="F119" s="4"/>
      <c r="H119" s="10" t="s">
        <v>676</v>
      </c>
      <c r="I119" s="5" t="s">
        <v>56</v>
      </c>
      <c r="J119" s="4" t="s">
        <v>1009</v>
      </c>
      <c r="R119" s="67" t="s">
        <v>1011</v>
      </c>
      <c r="S119" s="24" t="s">
        <v>1034</v>
      </c>
      <c r="Z119" s="65" t="s">
        <v>1014</v>
      </c>
      <c r="AJ119" s="39" t="s">
        <v>1016</v>
      </c>
      <c r="AM119" s="39" t="s">
        <v>1020</v>
      </c>
      <c r="AN119" s="3" t="s">
        <v>1036</v>
      </c>
      <c r="AP119" s="39" t="s">
        <v>1024</v>
      </c>
      <c r="AQ119" s="4" t="s">
        <v>1020</v>
      </c>
      <c r="AR119" s="4" t="s">
        <v>1044</v>
      </c>
      <c r="AX119" s="36" t="s">
        <v>1026</v>
      </c>
      <c r="AY119" s="4" t="s">
        <v>1040</v>
      </c>
      <c r="BB119" s="38" t="s">
        <v>1028</v>
      </c>
      <c r="BI119" s="67" t="s">
        <v>1031</v>
      </c>
      <c r="BR119" s="36" t="s">
        <v>1042</v>
      </c>
      <c r="BV119" s="15"/>
      <c r="BW119" s="15"/>
      <c r="BX119" s="15"/>
      <c r="BY119" s="15"/>
      <c r="BZ119" s="15"/>
      <c r="CA119" s="15"/>
      <c r="CD119" s="4"/>
      <c r="CE119" s="4"/>
      <c r="CF119" s="1"/>
      <c r="CG119" s="1"/>
      <c r="CH119" s="3"/>
    </row>
    <row r="120" spans="1:125" ht="14.1" customHeight="1" thickBot="1" x14ac:dyDescent="0.25">
      <c r="A120" s="64">
        <f>SUM(1909-A118)</f>
        <v>89</v>
      </c>
      <c r="B120" s="6"/>
      <c r="C120" s="6"/>
      <c r="H120" s="3">
        <v>62</v>
      </c>
      <c r="I120" s="3">
        <f>SUM(1900-I118)</f>
        <v>45</v>
      </c>
      <c r="J120" s="3">
        <f>SUM(1893-J118)</f>
        <v>57</v>
      </c>
      <c r="N120" s="20"/>
      <c r="R120" s="67">
        <v>53</v>
      </c>
      <c r="S120" s="3">
        <f>SUM(1901-S118)</f>
        <v>61</v>
      </c>
      <c r="Z120" s="63">
        <f>SUM(1877-Z118)</f>
        <v>0</v>
      </c>
      <c r="AJ120" s="35">
        <f>SUM(1870-AJ118)</f>
        <v>57</v>
      </c>
      <c r="AM120" s="63">
        <f>SUM(1869-AM118)</f>
        <v>54</v>
      </c>
      <c r="AN120" s="3">
        <v>0</v>
      </c>
      <c r="AP120" s="35">
        <f>SUM(1881-AP118)</f>
        <v>0</v>
      </c>
      <c r="AQ120" s="16">
        <f>SUM(1869-AQ118)</f>
        <v>62</v>
      </c>
      <c r="AR120" s="3">
        <f>SUM(1881-AR118)</f>
        <v>71</v>
      </c>
      <c r="AX120" s="36">
        <v>59</v>
      </c>
      <c r="AY120" s="3">
        <f>SUM(1870-AY118)</f>
        <v>15</v>
      </c>
      <c r="BB120" s="38">
        <v>39</v>
      </c>
      <c r="BH120" s="123"/>
      <c r="BI120" s="35">
        <v>64</v>
      </c>
      <c r="BR120" s="38">
        <v>78</v>
      </c>
      <c r="BT120" s="2"/>
      <c r="BU120" s="131"/>
      <c r="BV120" s="15"/>
      <c r="BW120" s="15"/>
      <c r="BX120" s="15"/>
      <c r="BY120" s="15"/>
      <c r="BZ120" s="15"/>
      <c r="CA120" s="15"/>
      <c r="CB120" s="1"/>
      <c r="CD120" s="2"/>
      <c r="CE120" s="2"/>
    </row>
    <row r="121" spans="1:125" s="33" customFormat="1" ht="14.1" customHeight="1" thickTop="1" x14ac:dyDescent="0.2">
      <c r="A121" s="29" t="s">
        <v>1049</v>
      </c>
      <c r="B121" s="30"/>
      <c r="C121" s="30"/>
      <c r="D121" s="31"/>
      <c r="E121" s="30"/>
      <c r="F121" s="30"/>
      <c r="G121" s="32"/>
      <c r="H121" s="30" t="s">
        <v>1053</v>
      </c>
      <c r="I121" s="30"/>
      <c r="J121" s="30"/>
      <c r="K121" s="29" t="s">
        <v>1057</v>
      </c>
      <c r="L121" s="30" t="s">
        <v>1057</v>
      </c>
      <c r="M121" s="30"/>
      <c r="N121" s="30"/>
      <c r="O121" s="29" t="s">
        <v>1059</v>
      </c>
      <c r="P121" s="30"/>
      <c r="Q121" s="32"/>
      <c r="R121" s="31" t="s">
        <v>1061</v>
      </c>
      <c r="S121" s="30" t="s">
        <v>1061</v>
      </c>
      <c r="T121" s="30" t="s">
        <v>1061</v>
      </c>
      <c r="U121" s="30"/>
      <c r="V121" s="32"/>
      <c r="W121" s="29" t="s">
        <v>1063</v>
      </c>
      <c r="X121" s="30" t="s">
        <v>944</v>
      </c>
      <c r="Y121" s="32"/>
      <c r="Z121" s="29"/>
      <c r="AA121" s="30"/>
      <c r="AB121" s="30"/>
      <c r="AC121" s="29" t="s">
        <v>1066</v>
      </c>
      <c r="AD121" s="30"/>
      <c r="AE121" s="30"/>
      <c r="AF121" s="30"/>
      <c r="AG121" s="30" t="s">
        <v>1068</v>
      </c>
      <c r="AH121" s="30"/>
      <c r="AI121" s="30"/>
      <c r="AJ121" s="69" t="s">
        <v>1069</v>
      </c>
      <c r="AK121" s="30" t="s">
        <v>1069</v>
      </c>
      <c r="AL121" s="30"/>
      <c r="AM121" s="29" t="s">
        <v>1071</v>
      </c>
      <c r="AN121" s="30"/>
      <c r="AO121" s="30"/>
      <c r="AP121" s="29" t="s">
        <v>1073</v>
      </c>
      <c r="AQ121" s="30"/>
      <c r="AR121" s="30"/>
      <c r="AS121" s="32"/>
      <c r="AT121" s="29"/>
      <c r="AU121" s="30"/>
      <c r="AV121" s="30"/>
      <c r="AW121" s="32"/>
      <c r="AX121" s="29" t="s">
        <v>1076</v>
      </c>
      <c r="AY121" s="30" t="s">
        <v>1076</v>
      </c>
      <c r="AZ121" s="30"/>
      <c r="BA121" s="30"/>
      <c r="BB121" s="31" t="s">
        <v>1078</v>
      </c>
      <c r="BC121" s="70" t="s">
        <v>1078</v>
      </c>
      <c r="BD121" s="30"/>
      <c r="BE121" s="31" t="s">
        <v>1080</v>
      </c>
      <c r="BF121" s="30"/>
      <c r="BG121" s="30"/>
      <c r="BH121" s="154"/>
      <c r="BI121" s="29" t="s">
        <v>1083</v>
      </c>
      <c r="BL121" s="126"/>
      <c r="BN121" s="130"/>
      <c r="BO121" s="29" t="s">
        <v>1045</v>
      </c>
      <c r="BP121" s="30"/>
      <c r="BQ121" s="32"/>
      <c r="BR121" s="29"/>
      <c r="BS121" s="30"/>
      <c r="BU121" s="130"/>
      <c r="BV121" s="15"/>
      <c r="BW121" s="15"/>
      <c r="BX121" s="15"/>
      <c r="BY121" s="15"/>
      <c r="BZ121" s="15"/>
      <c r="CA121" s="15"/>
      <c r="CB121" s="1"/>
      <c r="CC121" s="3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</row>
    <row r="122" spans="1:125" ht="14.1" customHeight="1" x14ac:dyDescent="0.2">
      <c r="A122" s="39" t="s">
        <v>1052</v>
      </c>
      <c r="D122" s="38"/>
      <c r="H122" s="10" t="s">
        <v>1056</v>
      </c>
      <c r="K122" s="67" t="s">
        <v>138</v>
      </c>
      <c r="L122" s="3" t="s">
        <v>55</v>
      </c>
      <c r="O122" s="39" t="s">
        <v>701</v>
      </c>
      <c r="R122" s="38" t="s">
        <v>356</v>
      </c>
      <c r="S122" s="10" t="s">
        <v>104</v>
      </c>
      <c r="T122" s="4" t="s">
        <v>485</v>
      </c>
      <c r="W122" s="67" t="s">
        <v>14</v>
      </c>
      <c r="X122" s="4" t="s">
        <v>168</v>
      </c>
      <c r="AB122" s="3"/>
      <c r="AC122" s="67" t="s">
        <v>113</v>
      </c>
      <c r="AF122" s="3"/>
      <c r="AG122" s="4" t="s">
        <v>485</v>
      </c>
      <c r="AJ122" s="65" t="s">
        <v>1090</v>
      </c>
      <c r="AK122" s="4" t="s">
        <v>317</v>
      </c>
      <c r="AM122" s="35" t="s">
        <v>466</v>
      </c>
      <c r="AP122" s="35" t="s">
        <v>340</v>
      </c>
      <c r="AX122" s="39" t="s">
        <v>246</v>
      </c>
      <c r="AY122" s="4" t="s">
        <v>178</v>
      </c>
      <c r="BB122" s="67" t="s">
        <v>528</v>
      </c>
      <c r="BC122" s="24" t="s">
        <v>163</v>
      </c>
      <c r="BE122" s="39" t="s">
        <v>278</v>
      </c>
      <c r="BI122" s="39" t="s">
        <v>246</v>
      </c>
      <c r="BO122" s="39" t="s">
        <v>1048</v>
      </c>
      <c r="BV122" s="15"/>
      <c r="BW122" s="15"/>
      <c r="BX122" s="15"/>
      <c r="BY122" s="15"/>
      <c r="BZ122" s="15"/>
      <c r="CA122" s="15"/>
      <c r="CD122" s="2"/>
      <c r="CE122" s="2"/>
    </row>
    <row r="123" spans="1:125" ht="14.1" customHeight="1" x14ac:dyDescent="0.2">
      <c r="A123" s="39" t="s">
        <v>1051</v>
      </c>
      <c r="D123" s="38"/>
      <c r="H123" s="10" t="s">
        <v>1055</v>
      </c>
      <c r="K123" s="67" t="s">
        <v>1085</v>
      </c>
      <c r="L123" s="3" t="s">
        <v>145</v>
      </c>
      <c r="O123" s="39" t="s">
        <v>120</v>
      </c>
      <c r="R123" s="67" t="s">
        <v>44</v>
      </c>
      <c r="S123" s="10" t="s">
        <v>1087</v>
      </c>
      <c r="T123" s="4" t="s">
        <v>1095</v>
      </c>
      <c r="W123" s="67" t="s">
        <v>1065</v>
      </c>
      <c r="X123" s="4" t="s">
        <v>218</v>
      </c>
      <c r="AB123" s="3"/>
      <c r="AC123" s="67" t="s">
        <v>44</v>
      </c>
      <c r="AF123" s="3"/>
      <c r="AG123" s="4" t="s">
        <v>145</v>
      </c>
      <c r="AJ123" s="65" t="s">
        <v>1089</v>
      </c>
      <c r="AK123" s="4" t="s">
        <v>359</v>
      </c>
      <c r="AM123" s="35" t="s">
        <v>66</v>
      </c>
      <c r="AP123" s="35" t="s">
        <v>1075</v>
      </c>
      <c r="AX123" s="36" t="s">
        <v>774</v>
      </c>
      <c r="AY123" s="4" t="s">
        <v>1092</v>
      </c>
      <c r="BB123" s="67" t="s">
        <v>1029</v>
      </c>
      <c r="BC123" s="24" t="s">
        <v>1093</v>
      </c>
      <c r="BE123" s="39" t="s">
        <v>1082</v>
      </c>
      <c r="BI123" s="39" t="s">
        <v>261</v>
      </c>
      <c r="BO123" s="39" t="s">
        <v>1047</v>
      </c>
      <c r="BV123" s="15"/>
      <c r="BW123" s="15"/>
      <c r="BX123" s="15"/>
      <c r="BY123" s="15"/>
      <c r="BZ123" s="15"/>
      <c r="CA123" s="15"/>
      <c r="CC123" s="2"/>
      <c r="CD123" s="2"/>
      <c r="CE123" s="2"/>
      <c r="CF123" s="3"/>
      <c r="CG123" s="10"/>
      <c r="CH123" s="10"/>
      <c r="CI123" s="12"/>
      <c r="CJ123" s="11"/>
      <c r="CK123" s="3"/>
    </row>
    <row r="124" spans="1:125" ht="14.1" customHeight="1" x14ac:dyDescent="0.2">
      <c r="A124" s="39">
        <v>1881</v>
      </c>
      <c r="D124" s="38"/>
      <c r="H124" s="10">
        <v>1834</v>
      </c>
      <c r="K124" s="67">
        <v>1829</v>
      </c>
      <c r="L124" s="3">
        <v>1800</v>
      </c>
      <c r="O124" s="39">
        <v>1863</v>
      </c>
      <c r="R124" s="38">
        <f>SUM(1864-R126)</f>
        <v>1808</v>
      </c>
      <c r="S124" s="10">
        <v>1839</v>
      </c>
      <c r="T124" s="4">
        <v>1904</v>
      </c>
      <c r="W124" s="67">
        <v>1836</v>
      </c>
      <c r="X124" s="4">
        <v>1831</v>
      </c>
      <c r="AB124" s="3"/>
      <c r="AC124" s="35">
        <f>SUM(1866-AC126)</f>
        <v>1808</v>
      </c>
      <c r="AF124" s="3"/>
      <c r="AG124" s="4">
        <v>1871</v>
      </c>
      <c r="AJ124" s="65">
        <v>1858</v>
      </c>
      <c r="AK124" s="4">
        <v>1818</v>
      </c>
      <c r="AM124" s="35">
        <v>1786</v>
      </c>
      <c r="AP124" s="35">
        <v>1847</v>
      </c>
      <c r="AX124" s="39">
        <v>1811</v>
      </c>
      <c r="AY124" s="4">
        <v>1809</v>
      </c>
      <c r="BB124" s="38">
        <f>SUM(1860-BB126)</f>
        <v>1847</v>
      </c>
      <c r="BC124" s="24">
        <v>1827</v>
      </c>
      <c r="BE124" s="38">
        <f>SUM(1860-BE126)</f>
        <v>1822</v>
      </c>
      <c r="BI124" s="39">
        <v>1800</v>
      </c>
      <c r="BO124" s="39">
        <v>1811</v>
      </c>
      <c r="BV124" s="15"/>
      <c r="BW124" s="15"/>
      <c r="BX124" s="15"/>
      <c r="BY124" s="15"/>
      <c r="BZ124" s="15"/>
      <c r="CA124" s="15"/>
      <c r="CB124" s="4"/>
      <c r="CC124" s="1"/>
      <c r="CD124" s="1"/>
      <c r="CF124" s="6"/>
      <c r="CG124" s="7"/>
      <c r="CH124" s="7"/>
      <c r="CI124" s="19"/>
      <c r="CJ124" s="8"/>
      <c r="CK124" s="6"/>
    </row>
    <row r="125" spans="1:125" ht="14.1" customHeight="1" x14ac:dyDescent="0.2">
      <c r="A125" s="39" t="s">
        <v>1050</v>
      </c>
      <c r="H125" s="10" t="s">
        <v>1054</v>
      </c>
      <c r="K125" s="68" t="s">
        <v>144</v>
      </c>
      <c r="L125" s="3" t="s">
        <v>1058</v>
      </c>
      <c r="O125" s="66" t="s">
        <v>1060</v>
      </c>
      <c r="R125" s="36" t="s">
        <v>1062</v>
      </c>
      <c r="S125" s="24" t="s">
        <v>1086</v>
      </c>
      <c r="T125" s="20" t="s">
        <v>1094</v>
      </c>
      <c r="W125" s="67" t="s">
        <v>1064</v>
      </c>
      <c r="X125" s="4" t="s">
        <v>945</v>
      </c>
      <c r="AB125" s="3"/>
      <c r="AC125" s="39" t="s">
        <v>1067</v>
      </c>
      <c r="AF125" s="3"/>
      <c r="AG125" s="4" t="s">
        <v>951</v>
      </c>
      <c r="AJ125" s="65" t="s">
        <v>1088</v>
      </c>
      <c r="AK125" s="4" t="s">
        <v>1070</v>
      </c>
      <c r="AM125" s="67" t="s">
        <v>1072</v>
      </c>
      <c r="AP125" s="35" t="s">
        <v>1074</v>
      </c>
      <c r="AX125" s="39" t="s">
        <v>1077</v>
      </c>
      <c r="AY125" s="4" t="s">
        <v>1091</v>
      </c>
      <c r="BB125" s="67" t="s">
        <v>1079</v>
      </c>
      <c r="BC125" s="24" t="s">
        <v>455</v>
      </c>
      <c r="BE125" s="67" t="s">
        <v>1081</v>
      </c>
      <c r="BI125" s="39" t="s">
        <v>1084</v>
      </c>
      <c r="BO125" s="39" t="s">
        <v>1046</v>
      </c>
      <c r="BV125" s="15"/>
      <c r="BW125" s="15"/>
      <c r="BX125" s="15"/>
      <c r="BY125" s="15"/>
      <c r="BZ125" s="15"/>
      <c r="CA125" s="15"/>
      <c r="CB125" s="7"/>
      <c r="CC125" s="19"/>
      <c r="CD125" s="8"/>
      <c r="CE125" s="6"/>
    </row>
    <row r="126" spans="1:125" s="58" customFormat="1" ht="14.1" customHeight="1" thickBot="1" x14ac:dyDescent="0.25">
      <c r="A126" s="52">
        <f>SUM(1881-D136)</f>
        <v>0</v>
      </c>
      <c r="B126" s="51"/>
      <c r="C126" s="51"/>
      <c r="D126" s="52"/>
      <c r="E126" s="51"/>
      <c r="F126" s="51"/>
      <c r="G126" s="53"/>
      <c r="H126" s="51">
        <f>SUM(1895-H124)</f>
        <v>61</v>
      </c>
      <c r="I126" s="51"/>
      <c r="J126" s="51"/>
      <c r="K126" s="52">
        <v>79</v>
      </c>
      <c r="L126" s="51">
        <v>74</v>
      </c>
      <c r="M126" s="51"/>
      <c r="N126" s="51"/>
      <c r="O126" s="52">
        <f>SUM(1923-O124)</f>
        <v>60</v>
      </c>
      <c r="P126" s="51"/>
      <c r="Q126" s="53"/>
      <c r="R126" s="77">
        <v>56</v>
      </c>
      <c r="S126" s="51">
        <f>SUM(1901-S124)</f>
        <v>62</v>
      </c>
      <c r="T126" s="51">
        <f>SUM(1905-T124)</f>
        <v>1</v>
      </c>
      <c r="U126" s="51"/>
      <c r="V126" s="53"/>
      <c r="W126" s="52">
        <f>SUM(1897-W124)</f>
        <v>61</v>
      </c>
      <c r="X126" s="51">
        <f>SUM(1891-X124)</f>
        <v>60</v>
      </c>
      <c r="Y126" s="53"/>
      <c r="Z126" s="52"/>
      <c r="AA126" s="51"/>
      <c r="AB126" s="51"/>
      <c r="AC126" s="52">
        <v>58</v>
      </c>
      <c r="AD126" s="51"/>
      <c r="AE126" s="51"/>
      <c r="AF126" s="51"/>
      <c r="AG126" s="51">
        <f>SUM(1871 - AG124)</f>
        <v>0</v>
      </c>
      <c r="AH126" s="51"/>
      <c r="AI126" s="51"/>
      <c r="AJ126" s="71">
        <f>SUM(1877-AJ124)</f>
        <v>19</v>
      </c>
      <c r="AK126" s="51">
        <f>SUM(1894 -AK124)</f>
        <v>76</v>
      </c>
      <c r="AL126" s="51"/>
      <c r="AM126" s="52">
        <v>92</v>
      </c>
      <c r="AN126" s="51"/>
      <c r="AO126" s="51"/>
      <c r="AP126" s="52">
        <v>32</v>
      </c>
      <c r="AQ126" s="51"/>
      <c r="AR126" s="51"/>
      <c r="AS126" s="53"/>
      <c r="AT126" s="52"/>
      <c r="AU126" s="51"/>
      <c r="AV126" s="51"/>
      <c r="AW126" s="53"/>
      <c r="AX126" s="52">
        <f>SUM(1892-AX124)</f>
        <v>81</v>
      </c>
      <c r="AY126" s="51">
        <f>SUM(1885-AY124)</f>
        <v>76</v>
      </c>
      <c r="AZ126" s="51"/>
      <c r="BA126" s="51"/>
      <c r="BB126" s="111">
        <v>13</v>
      </c>
      <c r="BC126" s="60">
        <f>SUM(1876-BC124)</f>
        <v>49</v>
      </c>
      <c r="BD126" s="51"/>
      <c r="BE126" s="56">
        <v>38</v>
      </c>
      <c r="BF126" s="51"/>
      <c r="BG126" s="51"/>
      <c r="BH126" s="153"/>
      <c r="BI126" s="52">
        <f>SUM(1871 - BI124)</f>
        <v>71</v>
      </c>
      <c r="BL126" s="135"/>
      <c r="BN126" s="136"/>
      <c r="BO126" s="52">
        <f>SUM(1885-BO124)</f>
        <v>74</v>
      </c>
      <c r="BP126" s="51"/>
      <c r="BQ126" s="53"/>
      <c r="BR126" s="52"/>
      <c r="BS126" s="51"/>
      <c r="BU126" s="136"/>
      <c r="BV126" s="15"/>
      <c r="BW126" s="15"/>
      <c r="BX126" s="15"/>
      <c r="BY126" s="15"/>
      <c r="BZ126" s="15"/>
      <c r="CA126" s="15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</row>
    <row r="127" spans="1:125" ht="14.1" customHeight="1" thickTop="1" x14ac:dyDescent="0.2">
      <c r="A127" s="35"/>
      <c r="O127" s="35" t="s">
        <v>1096</v>
      </c>
      <c r="R127" s="162" t="s">
        <v>1099</v>
      </c>
      <c r="S127" s="3" t="s">
        <v>1099</v>
      </c>
      <c r="W127" s="35" t="s">
        <v>1102</v>
      </c>
      <c r="AD127" s="4"/>
      <c r="AG127" s="3" t="s">
        <v>1106</v>
      </c>
      <c r="AJ127" s="35" t="s">
        <v>1109</v>
      </c>
      <c r="AK127" s="3" t="s">
        <v>1109</v>
      </c>
      <c r="AM127" s="35" t="s">
        <v>1112</v>
      </c>
      <c r="AX127" s="35" t="s">
        <v>1115</v>
      </c>
      <c r="AY127" s="6" t="s">
        <v>1115</v>
      </c>
      <c r="AZ127" s="6" t="s">
        <v>1115</v>
      </c>
      <c r="BB127" s="35" t="s">
        <v>1118</v>
      </c>
      <c r="BC127" s="3" t="s">
        <v>1118</v>
      </c>
      <c r="BH127" s="123"/>
      <c r="BO127" s="63" t="s">
        <v>1121</v>
      </c>
      <c r="BP127" s="3" t="s">
        <v>1121</v>
      </c>
      <c r="BQ127" s="34" t="s">
        <v>1121</v>
      </c>
      <c r="BR127" s="64" t="s">
        <v>1123</v>
      </c>
      <c r="BS127" s="3" t="s">
        <v>1123</v>
      </c>
      <c r="BT127" s="6"/>
      <c r="BV127" s="15"/>
      <c r="BW127" s="15"/>
      <c r="BX127" s="15"/>
      <c r="BY127" s="15"/>
      <c r="BZ127" s="15"/>
      <c r="CA127" s="15"/>
      <c r="CB127" s="10"/>
      <c r="CC127" s="11"/>
      <c r="CD127" s="11"/>
    </row>
    <row r="128" spans="1:125" ht="14.1" customHeight="1" x14ac:dyDescent="0.2">
      <c r="A128" s="35"/>
      <c r="O128" s="67" t="s">
        <v>1098</v>
      </c>
      <c r="R128" s="39" t="s">
        <v>1101</v>
      </c>
      <c r="S128" s="10" t="s">
        <v>205</v>
      </c>
      <c r="W128" s="35" t="s">
        <v>1105</v>
      </c>
      <c r="AG128" s="4" t="s">
        <v>377</v>
      </c>
      <c r="AJ128" s="67" t="s">
        <v>1132</v>
      </c>
      <c r="AK128" s="10" t="s">
        <v>834</v>
      </c>
      <c r="AM128" s="39" t="s">
        <v>132</v>
      </c>
      <c r="AX128" s="39" t="s">
        <v>104</v>
      </c>
      <c r="AY128" s="7" t="s">
        <v>128</v>
      </c>
      <c r="AZ128" s="7" t="s">
        <v>278</v>
      </c>
      <c r="BB128" s="39" t="s">
        <v>528</v>
      </c>
      <c r="BC128" s="3" t="s">
        <v>284</v>
      </c>
      <c r="BO128" s="65" t="s">
        <v>366</v>
      </c>
      <c r="BP128" s="4" t="s">
        <v>1138</v>
      </c>
      <c r="BQ128" s="37" t="s">
        <v>377</v>
      </c>
      <c r="BR128" s="64" t="s">
        <v>1127</v>
      </c>
      <c r="BS128" s="4" t="s">
        <v>1141</v>
      </c>
      <c r="BT128" s="6"/>
      <c r="BV128" s="15"/>
      <c r="BW128" s="15"/>
      <c r="BX128" s="15"/>
      <c r="BY128" s="15"/>
      <c r="BZ128" s="15"/>
      <c r="CA128" s="15"/>
      <c r="CB128" s="1"/>
      <c r="CC128" s="1"/>
      <c r="CE128" s="2"/>
    </row>
    <row r="129" spans="1:125" ht="14.1" customHeight="1" x14ac:dyDescent="0.2">
      <c r="A129" s="35"/>
      <c r="O129" s="67" t="s">
        <v>120</v>
      </c>
      <c r="R129" s="112" t="s">
        <v>1012</v>
      </c>
      <c r="S129" s="10" t="s">
        <v>1129</v>
      </c>
      <c r="W129" s="35" t="s">
        <v>1104</v>
      </c>
      <c r="AG129" s="4" t="s">
        <v>1108</v>
      </c>
      <c r="AJ129" s="67" t="s">
        <v>1131</v>
      </c>
      <c r="AK129" s="10" t="s">
        <v>1111</v>
      </c>
      <c r="AM129" s="39" t="s">
        <v>1114</v>
      </c>
      <c r="AX129" s="39" t="s">
        <v>1117</v>
      </c>
      <c r="AY129" s="7" t="s">
        <v>939</v>
      </c>
      <c r="AZ129" s="7" t="s">
        <v>261</v>
      </c>
      <c r="BB129" s="39" t="s">
        <v>1120</v>
      </c>
      <c r="BC129" s="3" t="s">
        <v>1135</v>
      </c>
      <c r="BO129" s="65" t="s">
        <v>1047</v>
      </c>
      <c r="BP129" s="4" t="s">
        <v>1137</v>
      </c>
      <c r="BQ129" s="37" t="s">
        <v>829</v>
      </c>
      <c r="BR129" s="64" t="s">
        <v>1126</v>
      </c>
      <c r="BS129" s="4" t="s">
        <v>1140</v>
      </c>
      <c r="BT129" s="6"/>
      <c r="BV129" s="15"/>
      <c r="BW129" s="15"/>
      <c r="BX129" s="15"/>
      <c r="BY129" s="15"/>
      <c r="BZ129" s="15"/>
      <c r="CA129" s="15"/>
      <c r="CB129" s="10"/>
      <c r="CC129" s="11"/>
      <c r="CD129" s="11"/>
      <c r="CE129" s="16"/>
      <c r="CF129" s="14"/>
      <c r="CG129" s="14"/>
      <c r="CH129" s="20"/>
      <c r="CI129" s="26"/>
      <c r="CJ129" s="26"/>
      <c r="CK129" s="14"/>
    </row>
    <row r="130" spans="1:125" ht="14.1" customHeight="1" x14ac:dyDescent="0.2">
      <c r="A130" s="35"/>
      <c r="O130" s="67">
        <v>1865</v>
      </c>
      <c r="R130" s="39">
        <v>1840</v>
      </c>
      <c r="S130" s="10">
        <v>1869</v>
      </c>
      <c r="W130" s="35">
        <v>1890</v>
      </c>
      <c r="AG130" s="4">
        <v>1845</v>
      </c>
      <c r="AJ130" s="67">
        <v>1889</v>
      </c>
      <c r="AK130" s="10">
        <v>1887</v>
      </c>
      <c r="AM130" s="39">
        <v>1821</v>
      </c>
      <c r="AX130" s="39">
        <v>1811</v>
      </c>
      <c r="AY130" s="6">
        <f>SUM(1863-AY132)</f>
        <v>1813</v>
      </c>
      <c r="AZ130" s="6">
        <f>SUM(1863-AZ132)</f>
        <v>1829</v>
      </c>
      <c r="BB130" s="39">
        <v>1859</v>
      </c>
      <c r="BC130" s="3">
        <v>1813</v>
      </c>
      <c r="BO130" s="65">
        <v>1816</v>
      </c>
      <c r="BP130" s="4">
        <v>1841</v>
      </c>
      <c r="BQ130" s="37">
        <v>1821</v>
      </c>
      <c r="BR130" s="64" t="s">
        <v>1124</v>
      </c>
      <c r="BS130" s="4">
        <v>1821</v>
      </c>
      <c r="BT130" s="6"/>
      <c r="BV130" s="15"/>
      <c r="BW130" s="15"/>
      <c r="BX130" s="15"/>
      <c r="BY130" s="15"/>
      <c r="BZ130" s="15"/>
      <c r="CA130" s="15"/>
      <c r="CB130" s="4"/>
      <c r="CC130" s="1"/>
      <c r="CD130" s="1"/>
      <c r="CF130" s="3"/>
      <c r="CG130" s="4"/>
      <c r="CH130" s="20"/>
      <c r="CI130" s="1"/>
      <c r="CJ130" s="1"/>
      <c r="CK130" s="3"/>
    </row>
    <row r="131" spans="1:125" ht="14.1" customHeight="1" x14ac:dyDescent="0.2">
      <c r="A131" s="35"/>
      <c r="O131" s="67" t="s">
        <v>1097</v>
      </c>
      <c r="R131" s="39" t="s">
        <v>1100</v>
      </c>
      <c r="S131" s="10" t="s">
        <v>1128</v>
      </c>
      <c r="W131" s="35" t="s">
        <v>1103</v>
      </c>
      <c r="AG131" s="4" t="s">
        <v>1107</v>
      </c>
      <c r="AJ131" s="67" t="s">
        <v>1130</v>
      </c>
      <c r="AK131" s="10" t="s">
        <v>1110</v>
      </c>
      <c r="AM131" s="39" t="s">
        <v>1113</v>
      </c>
      <c r="AX131" s="39" t="s">
        <v>1116</v>
      </c>
      <c r="AY131" s="7" t="s">
        <v>1133</v>
      </c>
      <c r="AZ131" s="7" t="s">
        <v>1142</v>
      </c>
      <c r="BB131" s="39" t="s">
        <v>1119</v>
      </c>
      <c r="BC131" s="3" t="s">
        <v>1134</v>
      </c>
      <c r="BO131" s="65" t="s">
        <v>1122</v>
      </c>
      <c r="BP131" s="4" t="s">
        <v>1136</v>
      </c>
      <c r="BQ131" s="37" t="s">
        <v>1146</v>
      </c>
      <c r="BR131" s="66" t="s">
        <v>1125</v>
      </c>
      <c r="BS131" s="20" t="s">
        <v>1139</v>
      </c>
      <c r="BT131" s="6"/>
      <c r="BV131" s="15"/>
      <c r="BW131" s="15"/>
      <c r="BX131" s="15"/>
      <c r="BY131" s="15"/>
      <c r="BZ131" s="15"/>
      <c r="CA131" s="15"/>
      <c r="CC131" s="2"/>
      <c r="CD131" s="2"/>
      <c r="CE131" s="2"/>
    </row>
    <row r="132" spans="1:125" ht="14.1" customHeight="1" thickBot="1" x14ac:dyDescent="0.25">
      <c r="A132" s="35"/>
      <c r="O132" s="35">
        <f>SUM(1895-O130)</f>
        <v>30</v>
      </c>
      <c r="R132" s="35">
        <f>SUM(1871 - R130)</f>
        <v>31</v>
      </c>
      <c r="S132" s="3">
        <f>SUM(1889-S130)</f>
        <v>20</v>
      </c>
      <c r="W132" s="35">
        <v>0</v>
      </c>
      <c r="AG132" s="3">
        <v>38</v>
      </c>
      <c r="AJ132" s="35">
        <f>SUM(1889-AJ130)</f>
        <v>0</v>
      </c>
      <c r="AK132" s="3">
        <f>SUM(1887-AK130)</f>
        <v>0</v>
      </c>
      <c r="AM132" s="35">
        <f>SUM(1892-AM130)</f>
        <v>71</v>
      </c>
      <c r="AX132" s="35">
        <f>SUM(1882-AX130)</f>
        <v>71</v>
      </c>
      <c r="AY132" s="7">
        <v>50</v>
      </c>
      <c r="AZ132" s="7">
        <v>34</v>
      </c>
      <c r="BB132" s="35">
        <f>SUM(1881-BB130)</f>
        <v>22</v>
      </c>
      <c r="BC132" s="3">
        <v>66</v>
      </c>
      <c r="BH132" s="123"/>
      <c r="BO132" s="63">
        <f>SUM(1877-BO130)</f>
        <v>61</v>
      </c>
      <c r="BP132" s="3">
        <f>SUM(1892-BP130)</f>
        <v>51</v>
      </c>
      <c r="BQ132" s="34">
        <f>SUM(1892-BQ130)</f>
        <v>71</v>
      </c>
      <c r="BR132" s="64">
        <f>SUM(1911-BR130)</f>
        <v>1</v>
      </c>
      <c r="BS132" s="3">
        <f>SUM(1904-BS130)</f>
        <v>83</v>
      </c>
      <c r="BT132" s="6"/>
      <c r="BV132" s="15"/>
      <c r="BW132" s="15"/>
      <c r="BX132" s="15"/>
      <c r="BY132" s="15"/>
      <c r="BZ132" s="15"/>
      <c r="CA132" s="15"/>
      <c r="CB132" s="7"/>
      <c r="CC132" s="8"/>
      <c r="CD132" s="8"/>
      <c r="CE132" s="7"/>
      <c r="CF132" s="3"/>
      <c r="CG132" s="4"/>
      <c r="CH132" s="4"/>
      <c r="CI132" s="1"/>
      <c r="CJ132" s="1"/>
      <c r="CK132" s="3"/>
    </row>
    <row r="133" spans="1:125" s="33" customFormat="1" ht="14.1" customHeight="1" thickTop="1" x14ac:dyDescent="0.2">
      <c r="A133" s="29"/>
      <c r="B133" s="30"/>
      <c r="C133" s="30"/>
      <c r="D133" s="29" t="s">
        <v>1147</v>
      </c>
      <c r="E133" s="30"/>
      <c r="F133" s="30"/>
      <c r="G133" s="32"/>
      <c r="H133" s="30" t="s">
        <v>1149</v>
      </c>
      <c r="I133" s="30" t="s">
        <v>1149</v>
      </c>
      <c r="J133" s="30"/>
      <c r="K133" s="29"/>
      <c r="L133" s="30"/>
      <c r="M133" s="30"/>
      <c r="N133" s="74"/>
      <c r="O133" s="29"/>
      <c r="P133" s="30"/>
      <c r="Q133" s="32"/>
      <c r="R133" s="80" t="s">
        <v>1151</v>
      </c>
      <c r="S133" s="30"/>
      <c r="T133" s="30"/>
      <c r="U133" s="30"/>
      <c r="V133" s="32"/>
      <c r="W133" s="29" t="s">
        <v>1155</v>
      </c>
      <c r="X133" s="70" t="s">
        <v>1155</v>
      </c>
      <c r="Y133" s="32"/>
      <c r="Z133" s="29" t="s">
        <v>1158</v>
      </c>
      <c r="AA133" s="30"/>
      <c r="AB133" s="32"/>
      <c r="AC133" s="29"/>
      <c r="AD133" s="30"/>
      <c r="AE133" s="30"/>
      <c r="AF133" s="30"/>
      <c r="AG133" s="30" t="s">
        <v>1160</v>
      </c>
      <c r="AH133" s="30"/>
      <c r="AI133" s="30"/>
      <c r="AJ133" s="29"/>
      <c r="AK133" s="30"/>
      <c r="AL133" s="30"/>
      <c r="AM133" s="29"/>
      <c r="AN133" s="30"/>
      <c r="AO133" s="30"/>
      <c r="AP133" s="29" t="s">
        <v>1163</v>
      </c>
      <c r="AQ133" s="30"/>
      <c r="AR133" s="30"/>
      <c r="AS133" s="32"/>
      <c r="AT133" s="29"/>
      <c r="AU133" s="30"/>
      <c r="AV133" s="30"/>
      <c r="AW133" s="32"/>
      <c r="AX133" s="29" t="s">
        <v>1167</v>
      </c>
      <c r="AY133" s="30" t="s">
        <v>1167</v>
      </c>
      <c r="AZ133" s="30"/>
      <c r="BA133" s="30"/>
      <c r="BB133" s="29" t="s">
        <v>1143</v>
      </c>
      <c r="BC133" s="30" t="s">
        <v>1143</v>
      </c>
      <c r="BD133" s="30" t="s">
        <v>1143</v>
      </c>
      <c r="BE133" s="69" t="s">
        <v>1173</v>
      </c>
      <c r="BF133" s="30" t="s">
        <v>1173</v>
      </c>
      <c r="BG133" s="30"/>
      <c r="BH133" s="115"/>
      <c r="BI133" s="29" t="s">
        <v>1176</v>
      </c>
      <c r="BJ133" s="30" t="s">
        <v>1176</v>
      </c>
      <c r="BK133" s="30"/>
      <c r="BL133" s="29" t="s">
        <v>1178</v>
      </c>
      <c r="BN133" s="130"/>
      <c r="BO133" s="29" t="s">
        <v>1181</v>
      </c>
      <c r="BP133" s="30"/>
      <c r="BQ133" s="32"/>
      <c r="BR133" s="29" t="s">
        <v>1184</v>
      </c>
      <c r="BS133" s="30"/>
      <c r="BT133" s="40"/>
      <c r="BU133" s="32"/>
      <c r="BV133" s="15"/>
      <c r="BW133" s="15"/>
      <c r="BX133" s="15"/>
      <c r="BY133" s="15"/>
      <c r="BZ133" s="15"/>
      <c r="CA133" s="15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</row>
    <row r="134" spans="1:125" ht="14.1" customHeight="1" x14ac:dyDescent="0.2">
      <c r="A134" s="35"/>
      <c r="D134" s="39" t="s">
        <v>404</v>
      </c>
      <c r="H134" s="4" t="s">
        <v>1187</v>
      </c>
      <c r="I134" s="10" t="s">
        <v>1150</v>
      </c>
      <c r="N134" s="10"/>
      <c r="R134" s="66" t="s">
        <v>1154</v>
      </c>
      <c r="W134" s="35" t="s">
        <v>1190</v>
      </c>
      <c r="X134" s="20" t="s">
        <v>1157</v>
      </c>
      <c r="AF134" s="3"/>
      <c r="AG134" s="4" t="s">
        <v>683</v>
      </c>
      <c r="AP134" s="39" t="s">
        <v>1166</v>
      </c>
      <c r="AX134" s="39" t="s">
        <v>1169</v>
      </c>
      <c r="AY134" s="4" t="s">
        <v>163</v>
      </c>
      <c r="BB134" s="39" t="s">
        <v>268</v>
      </c>
      <c r="BC134" s="4" t="s">
        <v>1172</v>
      </c>
      <c r="BD134" s="3" t="s">
        <v>1145</v>
      </c>
      <c r="BE134" s="65" t="s">
        <v>178</v>
      </c>
      <c r="BF134" s="4" t="s">
        <v>701</v>
      </c>
      <c r="BI134" s="39" t="s">
        <v>104</v>
      </c>
      <c r="BJ134" s="4" t="s">
        <v>104</v>
      </c>
      <c r="BK134" s="3"/>
      <c r="BL134" s="67" t="s">
        <v>1180</v>
      </c>
      <c r="BO134" s="39" t="s">
        <v>125</v>
      </c>
      <c r="BR134" s="39" t="s">
        <v>132</v>
      </c>
      <c r="BT134" s="6"/>
      <c r="BV134" s="15"/>
      <c r="BW134" s="15"/>
      <c r="BX134" s="15"/>
      <c r="BY134" s="15"/>
      <c r="BZ134" s="15"/>
      <c r="CA134" s="15"/>
      <c r="CC134" s="2"/>
      <c r="CD134" s="2"/>
      <c r="CE134" s="2"/>
    </row>
    <row r="135" spans="1:125" ht="14.1" customHeight="1" x14ac:dyDescent="0.2">
      <c r="A135" s="35"/>
      <c r="D135" s="39" t="s">
        <v>306</v>
      </c>
      <c r="H135" s="4" t="s">
        <v>17</v>
      </c>
      <c r="I135" s="10" t="s">
        <v>727</v>
      </c>
      <c r="N135" s="10"/>
      <c r="R135" s="66" t="s">
        <v>590</v>
      </c>
      <c r="W135" s="35" t="s">
        <v>1189</v>
      </c>
      <c r="X135" s="20" t="s">
        <v>1065</v>
      </c>
      <c r="Z135" s="39" t="s">
        <v>1104</v>
      </c>
      <c r="AF135" s="3"/>
      <c r="AG135" s="4" t="s">
        <v>1162</v>
      </c>
      <c r="AP135" s="39" t="s">
        <v>1165</v>
      </c>
      <c r="AX135" s="39" t="s">
        <v>1165</v>
      </c>
      <c r="AY135" s="4" t="s">
        <v>185</v>
      </c>
      <c r="BB135" s="39" t="s">
        <v>1171</v>
      </c>
      <c r="BC135" s="4" t="s">
        <v>1171</v>
      </c>
      <c r="BD135" s="3" t="s">
        <v>609</v>
      </c>
      <c r="BE135" s="65" t="s">
        <v>1175</v>
      </c>
      <c r="BF135" s="4" t="s">
        <v>815</v>
      </c>
      <c r="BI135" s="39" t="s">
        <v>261</v>
      </c>
      <c r="BJ135" s="4" t="s">
        <v>714</v>
      </c>
      <c r="BK135" s="3"/>
      <c r="BL135" s="67" t="s">
        <v>659</v>
      </c>
      <c r="BO135" s="39" t="s">
        <v>1183</v>
      </c>
      <c r="BR135" s="39" t="s">
        <v>1140</v>
      </c>
      <c r="BT135" s="6"/>
      <c r="BV135" s="15"/>
      <c r="BW135" s="15"/>
      <c r="BX135" s="15"/>
      <c r="BY135" s="15"/>
      <c r="BZ135" s="15"/>
      <c r="CA135" s="15"/>
      <c r="CC135" s="2"/>
      <c r="CD135" s="2"/>
      <c r="CE135" s="2"/>
      <c r="CF135" s="6"/>
      <c r="CG135" s="7"/>
      <c r="CH135" s="7"/>
      <c r="CI135" s="19"/>
      <c r="CJ135" s="8"/>
      <c r="CK135" s="6"/>
    </row>
    <row r="136" spans="1:125" ht="14.1" customHeight="1" x14ac:dyDescent="0.2">
      <c r="A136" s="35"/>
      <c r="D136" s="39">
        <v>1881</v>
      </c>
      <c r="H136" s="4">
        <v>1828</v>
      </c>
      <c r="I136" s="10">
        <v>1881</v>
      </c>
      <c r="N136" s="10"/>
      <c r="R136" s="66" t="s">
        <v>1152</v>
      </c>
      <c r="W136" s="35">
        <v>1890</v>
      </c>
      <c r="X136" s="20">
        <v>1834</v>
      </c>
      <c r="Z136" s="39">
        <v>1888</v>
      </c>
      <c r="AF136" s="3"/>
      <c r="AG136" s="4">
        <v>1814</v>
      </c>
      <c r="AP136" s="39">
        <v>1810</v>
      </c>
      <c r="AX136" s="39">
        <v>1833</v>
      </c>
      <c r="AY136" s="4">
        <v>1815</v>
      </c>
      <c r="BB136" s="39" t="s">
        <v>1192</v>
      </c>
      <c r="BC136" s="4">
        <v>1876</v>
      </c>
      <c r="BD136" s="3">
        <v>1850</v>
      </c>
      <c r="BE136" s="65">
        <v>1818</v>
      </c>
      <c r="BF136" s="4">
        <v>1817</v>
      </c>
      <c r="BI136" s="39">
        <v>1830</v>
      </c>
      <c r="BJ136" s="4">
        <v>1786</v>
      </c>
      <c r="BK136" s="3"/>
      <c r="BL136" s="67">
        <v>1841</v>
      </c>
      <c r="BO136" s="39">
        <v>1837</v>
      </c>
      <c r="BR136" s="39">
        <v>1816</v>
      </c>
      <c r="BT136" s="6"/>
      <c r="BV136" s="15"/>
      <c r="BW136" s="15"/>
      <c r="BX136" s="15"/>
      <c r="BY136" s="15"/>
      <c r="BZ136" s="15"/>
      <c r="CA136" s="15"/>
      <c r="CC136" s="2"/>
      <c r="CD136" s="2"/>
      <c r="CE136" s="2"/>
    </row>
    <row r="137" spans="1:125" ht="14.1" customHeight="1" x14ac:dyDescent="0.2">
      <c r="A137" s="35"/>
      <c r="D137" s="39" t="s">
        <v>1148</v>
      </c>
      <c r="H137" s="4" t="s">
        <v>1186</v>
      </c>
      <c r="I137" s="24" t="s">
        <v>1086</v>
      </c>
      <c r="N137" s="10"/>
      <c r="R137" s="66" t="s">
        <v>1153</v>
      </c>
      <c r="W137" s="35" t="s">
        <v>1188</v>
      </c>
      <c r="X137" s="20" t="s">
        <v>1156</v>
      </c>
      <c r="Z137" s="39" t="s">
        <v>1159</v>
      </c>
      <c r="AF137" s="3"/>
      <c r="AG137" s="14" t="s">
        <v>1161</v>
      </c>
      <c r="AP137" s="39" t="s">
        <v>1164</v>
      </c>
      <c r="AX137" s="66" t="s">
        <v>1168</v>
      </c>
      <c r="AY137" s="4" t="s">
        <v>1191</v>
      </c>
      <c r="BB137" s="39">
        <v>1880</v>
      </c>
      <c r="BC137" s="4" t="s">
        <v>1170</v>
      </c>
      <c r="BD137" s="3" t="s">
        <v>1144</v>
      </c>
      <c r="BE137" s="65" t="s">
        <v>1174</v>
      </c>
      <c r="BF137" s="4" t="s">
        <v>1193</v>
      </c>
      <c r="BI137" s="39" t="s">
        <v>1177</v>
      </c>
      <c r="BJ137" s="4" t="s">
        <v>1194</v>
      </c>
      <c r="BK137" s="3"/>
      <c r="BL137" s="64" t="s">
        <v>1179</v>
      </c>
      <c r="BO137" s="39" t="s">
        <v>1182</v>
      </c>
      <c r="BR137" s="39" t="s">
        <v>1185</v>
      </c>
      <c r="BT137" s="6"/>
      <c r="BV137" s="15"/>
      <c r="BW137" s="15"/>
      <c r="BX137" s="15"/>
      <c r="BY137" s="15"/>
      <c r="BZ137" s="15"/>
      <c r="CA137" s="15"/>
      <c r="CC137" s="2"/>
      <c r="CD137" s="2"/>
      <c r="CE137" s="2"/>
    </row>
    <row r="138" spans="1:125" s="58" customFormat="1" ht="14.1" customHeight="1" thickBot="1" x14ac:dyDescent="0.25">
      <c r="A138" s="52"/>
      <c r="B138" s="51"/>
      <c r="C138" s="51"/>
      <c r="D138" s="52">
        <f>SUM(1882-J160)</f>
        <v>1882</v>
      </c>
      <c r="E138" s="51"/>
      <c r="F138" s="51"/>
      <c r="G138" s="53"/>
      <c r="H138" s="51">
        <f>SUM(1885-H136)</f>
        <v>57</v>
      </c>
      <c r="I138" s="51">
        <f>SUM(1901-I136)</f>
        <v>20</v>
      </c>
      <c r="J138" s="51"/>
      <c r="K138" s="52"/>
      <c r="L138" s="51"/>
      <c r="M138" s="51"/>
      <c r="N138" s="51"/>
      <c r="O138" s="52"/>
      <c r="P138" s="51"/>
      <c r="Q138" s="53"/>
      <c r="R138" s="82">
        <f>SUM(1915-R136)</f>
        <v>82</v>
      </c>
      <c r="S138" s="51"/>
      <c r="T138" s="51"/>
      <c r="U138" s="51"/>
      <c r="V138" s="53"/>
      <c r="W138" s="52">
        <v>0</v>
      </c>
      <c r="X138" s="60">
        <f>SUM(1915-X136)</f>
        <v>81</v>
      </c>
      <c r="Y138" s="53"/>
      <c r="Z138" s="52">
        <f>SUM(1888-Z136)</f>
        <v>0</v>
      </c>
      <c r="AA138" s="51"/>
      <c r="AB138" s="53"/>
      <c r="AC138" s="52"/>
      <c r="AD138" s="51"/>
      <c r="AE138" s="51"/>
      <c r="AF138" s="51"/>
      <c r="AG138" s="51">
        <f>SUM(1905-AG136)</f>
        <v>91</v>
      </c>
      <c r="AH138" s="51"/>
      <c r="AI138" s="51"/>
      <c r="AJ138" s="52"/>
      <c r="AK138" s="51"/>
      <c r="AL138" s="51"/>
      <c r="AM138" s="52"/>
      <c r="AN138" s="51"/>
      <c r="AO138" s="51"/>
      <c r="AP138" s="52">
        <f>SUM(1882-AP136)</f>
        <v>72</v>
      </c>
      <c r="AQ138" s="51"/>
      <c r="AR138" s="51"/>
      <c r="AS138" s="53"/>
      <c r="AT138" s="52"/>
      <c r="AU138" s="51"/>
      <c r="AV138" s="51"/>
      <c r="AW138" s="53"/>
      <c r="AX138" s="52">
        <f>SUM(1905-AX136)</f>
        <v>72</v>
      </c>
      <c r="AY138" s="51">
        <f>SUM(1880-AY136)</f>
        <v>65</v>
      </c>
      <c r="AZ138" s="51"/>
      <c r="BA138" s="51"/>
      <c r="BB138" s="52">
        <f>SUM(1880-BB137)</f>
        <v>0</v>
      </c>
      <c r="BC138" s="51">
        <f>SUM(1883-BC136)</f>
        <v>7</v>
      </c>
      <c r="BD138" s="51">
        <v>29</v>
      </c>
      <c r="BE138" s="71">
        <f>SUM(1877-BE136)</f>
        <v>59</v>
      </c>
      <c r="BF138" s="51">
        <f>SUM(1883-BF136)</f>
        <v>66</v>
      </c>
      <c r="BG138" s="51"/>
      <c r="BH138" s="139"/>
      <c r="BI138" s="52">
        <f>SUM(1866-BI136)</f>
        <v>36</v>
      </c>
      <c r="BJ138" s="51">
        <f>SUM(1868-BJ136)</f>
        <v>82</v>
      </c>
      <c r="BK138" s="51"/>
      <c r="BL138" s="52">
        <f>SUM(1902 -BL136)</f>
        <v>61</v>
      </c>
      <c r="BN138" s="136"/>
      <c r="BO138" s="52">
        <f>SUM(1872-BO136)</f>
        <v>35</v>
      </c>
      <c r="BP138" s="51"/>
      <c r="BQ138" s="53"/>
      <c r="BR138" s="52">
        <v>65</v>
      </c>
      <c r="BS138" s="51"/>
      <c r="BT138" s="50"/>
      <c r="BU138" s="53"/>
      <c r="BV138" s="15"/>
      <c r="BW138" s="15"/>
      <c r="BX138" s="15"/>
      <c r="BY138" s="15"/>
      <c r="BZ138" s="15"/>
      <c r="CA138" s="15"/>
      <c r="CB138" s="7"/>
      <c r="CC138" s="19"/>
      <c r="CD138" s="8"/>
      <c r="CE138" s="6"/>
      <c r="CF138" s="3"/>
      <c r="CG138" s="3"/>
      <c r="CH138" s="10"/>
      <c r="CI138" s="11"/>
      <c r="CJ138" s="11"/>
      <c r="CK138" s="3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</row>
    <row r="139" spans="1:125" ht="14.1" customHeight="1" thickTop="1" x14ac:dyDescent="0.2">
      <c r="A139" s="35"/>
      <c r="H139" s="3" t="s">
        <v>1195</v>
      </c>
      <c r="O139" s="35" t="s">
        <v>1197</v>
      </c>
      <c r="R139" s="38" t="s">
        <v>1199</v>
      </c>
      <c r="S139" s="3" t="s">
        <v>1199</v>
      </c>
      <c r="T139" s="3" t="s">
        <v>1199</v>
      </c>
      <c r="W139" s="35" t="s">
        <v>1200</v>
      </c>
      <c r="AJ139" s="35" t="s">
        <v>1203</v>
      </c>
      <c r="AK139" s="3" t="s">
        <v>1203</v>
      </c>
      <c r="AM139" s="35" t="s">
        <v>1205</v>
      </c>
      <c r="AP139" s="35" t="s">
        <v>1208</v>
      </c>
      <c r="AT139" s="35" t="s">
        <v>1212</v>
      </c>
      <c r="AX139" s="38" t="s">
        <v>1215</v>
      </c>
      <c r="BB139" s="38" t="s">
        <v>1218</v>
      </c>
      <c r="BE139" s="35" t="s">
        <v>1221</v>
      </c>
      <c r="BF139" s="3" t="s">
        <v>1221</v>
      </c>
      <c r="BG139" s="3" t="s">
        <v>1221</v>
      </c>
      <c r="BH139" s="123"/>
      <c r="BI139" s="35" t="s">
        <v>1223</v>
      </c>
      <c r="BK139" s="3"/>
      <c r="BL139" s="35" t="s">
        <v>1226</v>
      </c>
      <c r="BM139" s="3" t="s">
        <v>1226</v>
      </c>
      <c r="BN139" s="87" t="s">
        <v>1226</v>
      </c>
      <c r="BO139" s="38" t="s">
        <v>1228</v>
      </c>
      <c r="BP139" s="3" t="s">
        <v>1228</v>
      </c>
      <c r="BR139" s="38" t="s">
        <v>1232</v>
      </c>
      <c r="BT139" s="6"/>
      <c r="BV139" s="15"/>
      <c r="BW139" s="15"/>
      <c r="BX139" s="15"/>
      <c r="BY139" s="15"/>
      <c r="BZ139" s="15"/>
      <c r="CA139" s="15"/>
      <c r="CB139" s="7"/>
      <c r="CC139" s="8"/>
      <c r="CD139" s="8"/>
      <c r="CE139" s="7"/>
    </row>
    <row r="140" spans="1:125" ht="14.1" customHeight="1" x14ac:dyDescent="0.2">
      <c r="A140" s="35"/>
      <c r="H140" s="4" t="s">
        <v>71</v>
      </c>
      <c r="O140" s="67" t="s">
        <v>138</v>
      </c>
      <c r="R140" s="36" t="s">
        <v>683</v>
      </c>
      <c r="S140" s="4" t="s">
        <v>128</v>
      </c>
      <c r="T140" s="4" t="s">
        <v>87</v>
      </c>
      <c r="W140" s="39" t="s">
        <v>104</v>
      </c>
      <c r="AJ140" s="67" t="s">
        <v>802</v>
      </c>
      <c r="AM140" s="39" t="s">
        <v>128</v>
      </c>
      <c r="AP140" s="39" t="s">
        <v>1211</v>
      </c>
      <c r="AT140" s="39" t="s">
        <v>1214</v>
      </c>
      <c r="AX140" s="36" t="s">
        <v>120</v>
      </c>
      <c r="BB140" s="36" t="s">
        <v>104</v>
      </c>
      <c r="BE140" s="39" t="s">
        <v>178</v>
      </c>
      <c r="BF140" s="4" t="s">
        <v>159</v>
      </c>
      <c r="BG140" s="10" t="s">
        <v>125</v>
      </c>
      <c r="BI140" s="67" t="s">
        <v>1225</v>
      </c>
      <c r="BK140" s="3"/>
      <c r="BL140" s="67" t="s">
        <v>1246</v>
      </c>
      <c r="BM140" s="4" t="s">
        <v>113</v>
      </c>
      <c r="BN140" s="104" t="s">
        <v>138</v>
      </c>
      <c r="BO140" s="36" t="s">
        <v>701</v>
      </c>
      <c r="BP140" s="4" t="s">
        <v>1231</v>
      </c>
      <c r="BR140" s="36" t="s">
        <v>120</v>
      </c>
      <c r="BT140" s="6"/>
      <c r="BV140" s="15"/>
      <c r="BW140" s="15"/>
      <c r="BX140" s="15"/>
      <c r="BY140" s="15"/>
      <c r="BZ140" s="15"/>
      <c r="CA140" s="15"/>
      <c r="CC140" s="2"/>
      <c r="CD140" s="2"/>
      <c r="CE140" s="2"/>
    </row>
    <row r="141" spans="1:125" ht="14.1" customHeight="1" x14ac:dyDescent="0.2">
      <c r="A141" s="35"/>
      <c r="H141" s="4" t="s">
        <v>17</v>
      </c>
      <c r="O141" s="67" t="s">
        <v>1085</v>
      </c>
      <c r="R141" s="72" t="s">
        <v>1243</v>
      </c>
      <c r="S141" s="4" t="s">
        <v>590</v>
      </c>
      <c r="T141" s="4" t="s">
        <v>1085</v>
      </c>
      <c r="W141" s="39" t="s">
        <v>1202</v>
      </c>
      <c r="AJ141" s="67" t="s">
        <v>585</v>
      </c>
      <c r="AK141" s="4" t="s">
        <v>585</v>
      </c>
      <c r="AM141" s="39" t="s">
        <v>1207</v>
      </c>
      <c r="AP141" s="39" t="s">
        <v>1210</v>
      </c>
      <c r="AT141" s="39" t="s">
        <v>939</v>
      </c>
      <c r="AX141" s="36" t="s">
        <v>1217</v>
      </c>
      <c r="BB141" s="36" t="s">
        <v>1220</v>
      </c>
      <c r="BE141" s="39" t="s">
        <v>1237</v>
      </c>
      <c r="BF141" s="4" t="s">
        <v>1237</v>
      </c>
      <c r="BG141" s="10" t="s">
        <v>815</v>
      </c>
      <c r="BI141" s="67" t="s">
        <v>829</v>
      </c>
      <c r="BK141" s="3"/>
      <c r="BL141" s="67" t="s">
        <v>1245</v>
      </c>
      <c r="BM141" s="4" t="s">
        <v>1239</v>
      </c>
      <c r="BN141" s="104" t="s">
        <v>659</v>
      </c>
      <c r="BO141" s="72" t="s">
        <v>1241</v>
      </c>
      <c r="BP141" s="4" t="s">
        <v>1230</v>
      </c>
      <c r="BR141" s="72" t="s">
        <v>1140</v>
      </c>
      <c r="BT141" s="6"/>
      <c r="BV141" s="15"/>
      <c r="BW141" s="15"/>
      <c r="BX141" s="15"/>
      <c r="BY141" s="15"/>
      <c r="BZ141" s="15"/>
      <c r="CA141" s="15"/>
      <c r="CC141" s="2"/>
      <c r="CD141" s="2"/>
      <c r="CE141" s="2"/>
    </row>
    <row r="142" spans="1:125" ht="14.1" customHeight="1" x14ac:dyDescent="0.2">
      <c r="A142" s="35"/>
      <c r="H142" s="4">
        <v>1862</v>
      </c>
      <c r="O142" s="67">
        <v>1859</v>
      </c>
      <c r="R142" s="36">
        <f>SUM(1856-R144)</f>
        <v>1856</v>
      </c>
      <c r="S142" s="4">
        <v>1837</v>
      </c>
      <c r="T142" s="4">
        <v>1829</v>
      </c>
      <c r="W142" s="39">
        <v>1801</v>
      </c>
      <c r="AJ142" s="67">
        <v>1875</v>
      </c>
      <c r="AK142" s="4">
        <v>1883</v>
      </c>
      <c r="AM142" s="39">
        <v>1803</v>
      </c>
      <c r="AP142" s="39">
        <v>1800</v>
      </c>
      <c r="AT142" s="39">
        <v>1880</v>
      </c>
      <c r="AX142" s="38">
        <f>SUM(1864-AX144)</f>
        <v>1828</v>
      </c>
      <c r="BB142" s="38">
        <f>SUM(1861-BB144)</f>
        <v>1814</v>
      </c>
      <c r="BE142" s="39">
        <v>1883</v>
      </c>
      <c r="BF142" s="4">
        <v>1846</v>
      </c>
      <c r="BG142" s="3">
        <f>SUM(1858-BG144)</f>
        <v>1830</v>
      </c>
      <c r="BI142" s="35">
        <f>SUM(1858-BI144)</f>
        <v>1800</v>
      </c>
      <c r="BK142" s="3"/>
      <c r="BL142" s="67">
        <v>1877</v>
      </c>
      <c r="BM142" s="4">
        <v>1810</v>
      </c>
      <c r="BN142" s="104">
        <v>1844</v>
      </c>
      <c r="BO142" s="36">
        <f>SUM(1856-BO144)</f>
        <v>1856</v>
      </c>
      <c r="BP142" s="4">
        <v>1837</v>
      </c>
      <c r="BR142" s="36">
        <f>SUM(1856-BR144)</f>
        <v>1800</v>
      </c>
      <c r="BT142" s="6"/>
      <c r="BV142" s="15"/>
      <c r="BW142" s="15"/>
      <c r="BX142" s="15"/>
      <c r="BY142" s="15"/>
      <c r="BZ142" s="15"/>
      <c r="CA142" s="15"/>
      <c r="CC142" s="2"/>
      <c r="CD142" s="2"/>
      <c r="CE142" s="2"/>
    </row>
    <row r="143" spans="1:125" ht="14.1" customHeight="1" x14ac:dyDescent="0.2">
      <c r="A143" s="35"/>
      <c r="H143" s="4" t="s">
        <v>1196</v>
      </c>
      <c r="O143" s="67" t="s">
        <v>1198</v>
      </c>
      <c r="R143" s="36" t="s">
        <v>1242</v>
      </c>
      <c r="S143" s="5" t="s">
        <v>56</v>
      </c>
      <c r="T143" s="4" t="s">
        <v>1234</v>
      </c>
      <c r="W143" s="39" t="s">
        <v>1201</v>
      </c>
      <c r="AJ143" s="67" t="s">
        <v>1204</v>
      </c>
      <c r="AK143" s="4" t="s">
        <v>1235</v>
      </c>
      <c r="AM143" s="39" t="s">
        <v>1206</v>
      </c>
      <c r="AP143" s="39" t="s">
        <v>1209</v>
      </c>
      <c r="AT143" s="39" t="s">
        <v>1213</v>
      </c>
      <c r="AX143" s="36" t="s">
        <v>1216</v>
      </c>
      <c r="BB143" s="36" t="s">
        <v>1219</v>
      </c>
      <c r="BE143" s="39" t="s">
        <v>1236</v>
      </c>
      <c r="BF143" s="4" t="s">
        <v>1236</v>
      </c>
      <c r="BG143" s="10" t="s">
        <v>1222</v>
      </c>
      <c r="BI143" s="67" t="s">
        <v>1224</v>
      </c>
      <c r="BK143" s="3"/>
      <c r="BL143" s="67" t="s">
        <v>1244</v>
      </c>
      <c r="BM143" s="4" t="s">
        <v>1238</v>
      </c>
      <c r="BN143" s="104" t="s">
        <v>1227</v>
      </c>
      <c r="BO143" s="36" t="s">
        <v>1240</v>
      </c>
      <c r="BP143" s="4" t="s">
        <v>1229</v>
      </c>
      <c r="BR143" s="36" t="s">
        <v>1233</v>
      </c>
      <c r="BT143" s="6"/>
      <c r="BV143" s="15"/>
      <c r="BW143" s="15"/>
      <c r="BX143" s="15"/>
      <c r="BY143" s="15"/>
      <c r="BZ143" s="15"/>
      <c r="CA143" s="15"/>
      <c r="CC143" s="2"/>
      <c r="CD143" s="2"/>
      <c r="CE143" s="2"/>
    </row>
    <row r="144" spans="1:125" ht="14.1" customHeight="1" thickBot="1" x14ac:dyDescent="0.25">
      <c r="A144" s="35"/>
      <c r="H144" s="3">
        <f>SUM(1883-H142)</f>
        <v>21</v>
      </c>
      <c r="O144" s="35">
        <f>SUM(1889-O142)</f>
        <v>30</v>
      </c>
      <c r="R144" s="38">
        <v>0</v>
      </c>
      <c r="S144" s="3">
        <f>SUM(1900-S142)</f>
        <v>63</v>
      </c>
      <c r="T144" s="3">
        <f>SUM(1891-T142)</f>
        <v>62</v>
      </c>
      <c r="W144" s="35">
        <f>SUM(1891-W142)</f>
        <v>90</v>
      </c>
      <c r="AJ144" s="35">
        <v>0</v>
      </c>
      <c r="AK144" s="3">
        <v>0</v>
      </c>
      <c r="AM144" s="35">
        <f>SUM(1870-AM142)</f>
        <v>67</v>
      </c>
      <c r="AP144" s="35">
        <f>SUM(1866-AP142)</f>
        <v>66</v>
      </c>
      <c r="AT144" s="35">
        <f>SUM(1881-AT142)</f>
        <v>1</v>
      </c>
      <c r="AX144" s="36">
        <v>36</v>
      </c>
      <c r="BB144" s="38">
        <v>47</v>
      </c>
      <c r="BE144" s="35">
        <f>SUM(1883-BE142)</f>
        <v>0</v>
      </c>
      <c r="BF144" s="3">
        <f>SUM(1883-BF142)</f>
        <v>37</v>
      </c>
      <c r="BG144" s="10">
        <v>28</v>
      </c>
      <c r="BH144" s="123"/>
      <c r="BI144" s="67">
        <v>58</v>
      </c>
      <c r="BL144" s="35">
        <v>1</v>
      </c>
      <c r="BM144" s="3">
        <v>82</v>
      </c>
      <c r="BN144" s="87">
        <f>SUM(1914-BN142)</f>
        <v>70</v>
      </c>
      <c r="BO144" s="38">
        <v>0</v>
      </c>
      <c r="BP144" s="3">
        <f>SUM(1866-BP142)</f>
        <v>29</v>
      </c>
      <c r="BQ144" s="131"/>
      <c r="BR144" s="38">
        <v>56</v>
      </c>
      <c r="BT144" s="6"/>
      <c r="BV144" s="15"/>
      <c r="BW144" s="15"/>
      <c r="BX144" s="15"/>
      <c r="BY144" s="15"/>
      <c r="BZ144" s="15"/>
      <c r="CA144" s="15"/>
      <c r="CB144" s="10"/>
      <c r="CC144" s="9"/>
      <c r="CD144" s="2"/>
    </row>
    <row r="145" spans="1:125" s="33" customFormat="1" ht="14.1" customHeight="1" thickTop="1" x14ac:dyDescent="0.2">
      <c r="A145" s="29" t="s">
        <v>1247</v>
      </c>
      <c r="B145" s="30"/>
      <c r="C145" s="30"/>
      <c r="D145" s="29"/>
      <c r="E145" s="30"/>
      <c r="F145" s="30"/>
      <c r="G145" s="32"/>
      <c r="H145" s="30" t="s">
        <v>1250</v>
      </c>
      <c r="I145" s="30"/>
      <c r="J145" s="30"/>
      <c r="K145" s="29" t="s">
        <v>1254</v>
      </c>
      <c r="L145" s="30" t="s">
        <v>1254</v>
      </c>
      <c r="M145" s="30"/>
      <c r="N145" s="30"/>
      <c r="O145" s="29"/>
      <c r="P145" s="30"/>
      <c r="Q145" s="32"/>
      <c r="R145" s="29"/>
      <c r="S145" s="30"/>
      <c r="T145" s="30"/>
      <c r="U145" s="30"/>
      <c r="V145" s="32"/>
      <c r="W145" s="29" t="s">
        <v>1255</v>
      </c>
      <c r="X145" s="30"/>
      <c r="Y145" s="32"/>
      <c r="Z145" s="29" t="s">
        <v>1257</v>
      </c>
      <c r="AA145" s="30"/>
      <c r="AB145" s="32"/>
      <c r="AC145" s="29" t="s">
        <v>1259</v>
      </c>
      <c r="AD145" s="30"/>
      <c r="AE145" s="30"/>
      <c r="AF145" s="32"/>
      <c r="AG145" s="30"/>
      <c r="AH145" s="30"/>
      <c r="AI145" s="30"/>
      <c r="AJ145" s="29" t="s">
        <v>1261</v>
      </c>
      <c r="AK145" s="30"/>
      <c r="AL145" s="30"/>
      <c r="AM145" s="29"/>
      <c r="AN145" s="30"/>
      <c r="AO145" s="30"/>
      <c r="AP145" s="29" t="s">
        <v>1263</v>
      </c>
      <c r="AQ145" s="30"/>
      <c r="AR145" s="30"/>
      <c r="AS145" s="32"/>
      <c r="AT145" s="29"/>
      <c r="AU145" s="30"/>
      <c r="AV145" s="30"/>
      <c r="AW145" s="32"/>
      <c r="AX145" s="29"/>
      <c r="AY145" s="30"/>
      <c r="AZ145" s="30"/>
      <c r="BA145" s="30"/>
      <c r="BB145" s="31" t="s">
        <v>1265</v>
      </c>
      <c r="BC145" s="30"/>
      <c r="BD145" s="30"/>
      <c r="BE145" s="69" t="s">
        <v>1267</v>
      </c>
      <c r="BF145" s="30" t="s">
        <v>1305</v>
      </c>
      <c r="BG145" s="74"/>
      <c r="BH145" s="154"/>
      <c r="BI145" s="29" t="s">
        <v>1270</v>
      </c>
      <c r="BL145" s="126"/>
      <c r="BN145" s="130"/>
      <c r="BO145" s="29" t="s">
        <v>1273</v>
      </c>
      <c r="BP145" s="30" t="s">
        <v>1273</v>
      </c>
      <c r="BQ145" s="32" t="s">
        <v>1273</v>
      </c>
      <c r="BR145" s="31" t="s">
        <v>1276</v>
      </c>
      <c r="BS145" s="30" t="s">
        <v>1276</v>
      </c>
      <c r="BT145" s="30"/>
      <c r="BU145" s="32"/>
      <c r="BV145" s="15"/>
      <c r="BW145" s="15"/>
      <c r="BX145" s="15"/>
      <c r="BY145" s="15"/>
      <c r="BZ145" s="15"/>
      <c r="CA145" s="15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</row>
    <row r="146" spans="1:125" ht="14.1" customHeight="1" x14ac:dyDescent="0.2">
      <c r="A146" s="39" t="s">
        <v>246</v>
      </c>
      <c r="H146" s="4" t="s">
        <v>1253</v>
      </c>
      <c r="K146" s="67" t="s">
        <v>128</v>
      </c>
      <c r="L146" s="4" t="s">
        <v>159</v>
      </c>
      <c r="W146" s="67" t="s">
        <v>159</v>
      </c>
      <c r="Z146" s="67" t="s">
        <v>438</v>
      </c>
      <c r="AC146" s="67" t="s">
        <v>163</v>
      </c>
      <c r="AJ146" s="67" t="s">
        <v>976</v>
      </c>
      <c r="AP146" s="39" t="s">
        <v>55</v>
      </c>
      <c r="BB146" s="36" t="s">
        <v>55</v>
      </c>
      <c r="BE146" s="65" t="s">
        <v>1269</v>
      </c>
      <c r="BF146" s="4" t="s">
        <v>1307</v>
      </c>
      <c r="BG146" s="10"/>
      <c r="BI146" s="67" t="s">
        <v>55</v>
      </c>
      <c r="BO146" s="67" t="s">
        <v>432</v>
      </c>
      <c r="BP146" s="4" t="s">
        <v>377</v>
      </c>
      <c r="BQ146" s="75" t="s">
        <v>132</v>
      </c>
      <c r="BR146" s="36" t="s">
        <v>128</v>
      </c>
      <c r="BS146" s="10" t="s">
        <v>528</v>
      </c>
      <c r="BV146" s="15"/>
      <c r="BW146" s="15"/>
      <c r="BX146" s="15"/>
      <c r="BY146" s="15"/>
      <c r="BZ146" s="15"/>
      <c r="CA146" s="15"/>
      <c r="CC146" s="2"/>
      <c r="CD146" s="2"/>
      <c r="CE146" s="2"/>
    </row>
    <row r="147" spans="1:125" ht="14.1" customHeight="1" x14ac:dyDescent="0.2">
      <c r="A147" s="39" t="s">
        <v>1249</v>
      </c>
      <c r="H147" s="4" t="s">
        <v>1252</v>
      </c>
      <c r="K147" s="67" t="s">
        <v>1279</v>
      </c>
      <c r="L147" s="4" t="s">
        <v>1085</v>
      </c>
      <c r="W147" s="67" t="s">
        <v>815</v>
      </c>
      <c r="Z147" s="67" t="s">
        <v>1089</v>
      </c>
      <c r="AC147" s="67" t="s">
        <v>534</v>
      </c>
      <c r="AJ147" s="67" t="s">
        <v>1237</v>
      </c>
      <c r="AP147" s="39" t="s">
        <v>1210</v>
      </c>
      <c r="AT147" s="39"/>
      <c r="BB147" s="36" t="s">
        <v>1220</v>
      </c>
      <c r="BE147" s="65" t="s">
        <v>1237</v>
      </c>
      <c r="BF147" s="4" t="s">
        <v>1237</v>
      </c>
      <c r="BG147" s="10"/>
      <c r="BI147" s="67" t="s">
        <v>1272</v>
      </c>
      <c r="BO147" s="67" t="s">
        <v>1281</v>
      </c>
      <c r="BP147" s="4" t="s">
        <v>1283</v>
      </c>
      <c r="BQ147" s="75" t="s">
        <v>1275</v>
      </c>
      <c r="BR147" s="36" t="s">
        <v>1140</v>
      </c>
      <c r="BS147" s="10" t="s">
        <v>1140</v>
      </c>
      <c r="BV147" s="15"/>
      <c r="BW147" s="15"/>
      <c r="BX147" s="15"/>
      <c r="BY147" s="15"/>
      <c r="BZ147" s="15"/>
      <c r="CA147" s="15"/>
      <c r="CC147" s="2"/>
      <c r="CD147" s="2"/>
      <c r="CE147" s="2"/>
    </row>
    <row r="148" spans="1:125" ht="14.1" customHeight="1" x14ac:dyDescent="0.2">
      <c r="A148" s="39">
        <v>1840</v>
      </c>
      <c r="H148" s="4">
        <v>1880</v>
      </c>
      <c r="K148" s="67">
        <v>1823</v>
      </c>
      <c r="L148" s="4">
        <v>1863</v>
      </c>
      <c r="W148" s="67">
        <v>1894</v>
      </c>
      <c r="Z148" s="67">
        <v>1889</v>
      </c>
      <c r="AC148" s="67">
        <v>1811</v>
      </c>
      <c r="AJ148" s="67">
        <v>1873</v>
      </c>
      <c r="AP148" s="39">
        <v>1809</v>
      </c>
      <c r="AT148" s="39"/>
      <c r="BB148" s="38">
        <f>SUM(1861-BB150)</f>
        <v>1814</v>
      </c>
      <c r="BE148" s="65">
        <v>1844</v>
      </c>
      <c r="BF148" s="4">
        <v>1880</v>
      </c>
      <c r="BG148" s="10"/>
      <c r="BI148" s="35">
        <f>SUM(1865-BI150)</f>
        <v>1788</v>
      </c>
      <c r="BO148" s="67">
        <v>1895</v>
      </c>
      <c r="BP148" s="4">
        <v>1823</v>
      </c>
      <c r="BQ148" s="75">
        <v>1821</v>
      </c>
      <c r="BR148" s="38">
        <f>SUM(1864-BR150)</f>
        <v>1858</v>
      </c>
      <c r="BS148" s="3">
        <f>SUM(1857-BS150)</f>
        <v>1852</v>
      </c>
      <c r="BV148" s="15"/>
      <c r="BW148" s="15"/>
      <c r="BX148" s="15"/>
      <c r="BY148" s="15"/>
      <c r="BZ148" s="15"/>
      <c r="CA148" s="15"/>
      <c r="CB148" s="4"/>
      <c r="CC148" s="1"/>
      <c r="CD148" s="1"/>
    </row>
    <row r="149" spans="1:125" ht="14.1" customHeight="1" x14ac:dyDescent="0.2">
      <c r="A149" s="66" t="s">
        <v>1248</v>
      </c>
      <c r="H149" s="4" t="s">
        <v>1251</v>
      </c>
      <c r="K149" s="67" t="s">
        <v>1278</v>
      </c>
      <c r="L149" s="4" t="s">
        <v>732</v>
      </c>
      <c r="W149" s="35" t="s">
        <v>1256</v>
      </c>
      <c r="Z149" s="67" t="s">
        <v>1258</v>
      </c>
      <c r="AC149" s="68" t="s">
        <v>1260</v>
      </c>
      <c r="AJ149" s="67" t="s">
        <v>1262</v>
      </c>
      <c r="AP149" s="39" t="s">
        <v>1264</v>
      </c>
      <c r="AT149" s="39"/>
      <c r="BB149" s="36" t="s">
        <v>1266</v>
      </c>
      <c r="BE149" s="65" t="s">
        <v>1268</v>
      </c>
      <c r="BF149" s="4" t="s">
        <v>1306</v>
      </c>
      <c r="BG149" s="10"/>
      <c r="BI149" s="35" t="s">
        <v>1271</v>
      </c>
      <c r="BO149" s="67" t="s">
        <v>1280</v>
      </c>
      <c r="BP149" s="4" t="s">
        <v>1282</v>
      </c>
      <c r="BQ149" s="75" t="s">
        <v>1274</v>
      </c>
      <c r="BR149" s="36" t="s">
        <v>277</v>
      </c>
      <c r="BS149" s="10" t="s">
        <v>1277</v>
      </c>
      <c r="BV149" s="15"/>
      <c r="BW149" s="15"/>
      <c r="BX149" s="15"/>
      <c r="BY149" s="15"/>
      <c r="BZ149" s="15"/>
      <c r="CA149" s="15"/>
      <c r="CC149" s="2"/>
      <c r="CD149" s="2"/>
      <c r="CE149" s="2"/>
      <c r="CF149" s="3"/>
      <c r="CG149" s="3"/>
      <c r="CH149" s="3"/>
      <c r="CI149" s="11"/>
      <c r="CJ149" s="11"/>
      <c r="CK149" s="3"/>
    </row>
    <row r="150" spans="1:125" s="58" customFormat="1" ht="14.1" customHeight="1" thickBot="1" x14ac:dyDescent="0.25">
      <c r="A150" s="52">
        <f>SUM(1931-A148)</f>
        <v>91</v>
      </c>
      <c r="B150" s="51"/>
      <c r="C150" s="51"/>
      <c r="D150" s="52"/>
      <c r="E150" s="51"/>
      <c r="F150" s="51"/>
      <c r="G150" s="53"/>
      <c r="H150" s="51">
        <f>SUM(1881-H148)</f>
        <v>1</v>
      </c>
      <c r="I150" s="51"/>
      <c r="J150" s="51"/>
      <c r="K150" s="52">
        <f>SUM(1889-K148)</f>
        <v>66</v>
      </c>
      <c r="L150" s="51">
        <f>SUM(1885-L148)</f>
        <v>22</v>
      </c>
      <c r="M150" s="51"/>
      <c r="N150" s="51"/>
      <c r="O150" s="52"/>
      <c r="P150" s="51"/>
      <c r="Q150" s="53"/>
      <c r="R150" s="52"/>
      <c r="S150" s="51"/>
      <c r="T150" s="51"/>
      <c r="U150" s="51"/>
      <c r="V150" s="53"/>
      <c r="W150" s="52">
        <f>SUM(1897-W148)</f>
        <v>3</v>
      </c>
      <c r="X150" s="51"/>
      <c r="Y150" s="53"/>
      <c r="Z150" s="52">
        <f>SUM(1889-Z148)</f>
        <v>0</v>
      </c>
      <c r="AA150" s="51"/>
      <c r="AB150" s="53"/>
      <c r="AC150" s="52">
        <f>SUM(1901-AC148)</f>
        <v>90</v>
      </c>
      <c r="AD150" s="51"/>
      <c r="AE150" s="51"/>
      <c r="AF150" s="53"/>
      <c r="AG150" s="51"/>
      <c r="AH150" s="51"/>
      <c r="AI150" s="51"/>
      <c r="AJ150" s="52">
        <f>SUM(1895-AJ148)</f>
        <v>22</v>
      </c>
      <c r="AK150" s="51"/>
      <c r="AL150" s="51"/>
      <c r="AM150" s="52"/>
      <c r="AN150" s="51"/>
      <c r="AO150" s="51"/>
      <c r="AP150" s="52">
        <f>SUM(1886-AP148)</f>
        <v>77</v>
      </c>
      <c r="AQ150" s="51"/>
      <c r="AR150" s="51"/>
      <c r="AS150" s="53"/>
      <c r="AT150" s="56"/>
      <c r="AU150" s="51"/>
      <c r="AV150" s="51"/>
      <c r="AW150" s="53"/>
      <c r="AX150" s="52"/>
      <c r="AY150" s="51"/>
      <c r="AZ150" s="51"/>
      <c r="BA150" s="51"/>
      <c r="BB150" s="77">
        <v>47</v>
      </c>
      <c r="BC150" s="51"/>
      <c r="BD150" s="51"/>
      <c r="BE150" s="71">
        <f>SUM(1877-BE148)</f>
        <v>33</v>
      </c>
      <c r="BF150" s="51">
        <f>SUM(1880-BF148)</f>
        <v>0</v>
      </c>
      <c r="BG150" s="62"/>
      <c r="BH150" s="139"/>
      <c r="BI150" s="52">
        <v>77</v>
      </c>
      <c r="BL150" s="135"/>
      <c r="BN150" s="136"/>
      <c r="BO150" s="71" t="e">
        <f>SUM(1869-#REF!)</f>
        <v>#REF!</v>
      </c>
      <c r="BP150" s="51">
        <f>SUM(1895-BO148)</f>
        <v>0</v>
      </c>
      <c r="BQ150" s="53">
        <f>SUM(1874-BP148)</f>
        <v>51</v>
      </c>
      <c r="BR150" s="49">
        <v>6</v>
      </c>
      <c r="BS150" s="51">
        <v>5</v>
      </c>
      <c r="BT150" s="51"/>
      <c r="BU150" s="53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</row>
    <row r="151" spans="1:125" ht="14.1" customHeight="1" thickTop="1" x14ac:dyDescent="0.2">
      <c r="A151" s="35" t="s">
        <v>1284</v>
      </c>
      <c r="H151" s="3" t="s">
        <v>1287</v>
      </c>
      <c r="R151" s="35" t="s">
        <v>1291</v>
      </c>
      <c r="AC151" s="35" t="s">
        <v>1293</v>
      </c>
      <c r="AJ151" s="35" t="s">
        <v>1295</v>
      </c>
      <c r="AK151" s="3" t="s">
        <v>1295</v>
      </c>
      <c r="AL151" s="3" t="s">
        <v>1295</v>
      </c>
      <c r="AM151" s="35" t="s">
        <v>1297</v>
      </c>
      <c r="AP151" s="35" t="s">
        <v>1300</v>
      </c>
      <c r="AX151" s="35" t="s">
        <v>1302</v>
      </c>
      <c r="BB151" s="38"/>
      <c r="BG151" s="10"/>
      <c r="BH151" s="123"/>
      <c r="BI151" s="35" t="s">
        <v>1308</v>
      </c>
      <c r="BJ151" s="3" t="s">
        <v>1308</v>
      </c>
      <c r="BO151" s="38" t="s">
        <v>1310</v>
      </c>
      <c r="BQ151" s="131"/>
      <c r="BR151" s="127"/>
      <c r="BS151" s="2"/>
      <c r="BV151" s="15"/>
      <c r="BW151" s="15"/>
      <c r="BX151" s="15"/>
      <c r="BY151" s="15"/>
      <c r="BZ151" s="15"/>
      <c r="CA151" s="15"/>
      <c r="CB151" s="3"/>
      <c r="CC151" s="11"/>
      <c r="CD151" s="11"/>
    </row>
    <row r="152" spans="1:125" ht="14.1" customHeight="1" x14ac:dyDescent="0.2">
      <c r="A152" s="85" t="s">
        <v>1286</v>
      </c>
      <c r="H152" s="4" t="s">
        <v>1290</v>
      </c>
      <c r="R152" s="39" t="s">
        <v>272</v>
      </c>
      <c r="AC152" s="67" t="s">
        <v>100</v>
      </c>
      <c r="AJ152" s="67" t="s">
        <v>100</v>
      </c>
      <c r="AK152" s="10" t="s">
        <v>60</v>
      </c>
      <c r="AL152" s="10" t="s">
        <v>104</v>
      </c>
      <c r="AM152" s="39" t="s">
        <v>246</v>
      </c>
      <c r="AP152" s="39" t="s">
        <v>847</v>
      </c>
      <c r="AX152" s="39" t="s">
        <v>138</v>
      </c>
      <c r="BB152" s="38"/>
      <c r="BG152" s="10"/>
      <c r="BI152" s="39" t="s">
        <v>435</v>
      </c>
      <c r="BJ152" s="4" t="s">
        <v>163</v>
      </c>
      <c r="BO152" s="36" t="s">
        <v>55</v>
      </c>
      <c r="CB152" s="10"/>
      <c r="CC152" s="11"/>
      <c r="CD152" s="11"/>
      <c r="CF152" s="6"/>
      <c r="CG152" s="6"/>
      <c r="CH152" s="7"/>
      <c r="CI152" s="21"/>
      <c r="CJ152" s="21"/>
      <c r="CK152" s="6"/>
    </row>
    <row r="153" spans="1:125" ht="14.1" customHeight="1" x14ac:dyDescent="0.2">
      <c r="A153" s="85" t="s">
        <v>1249</v>
      </c>
      <c r="H153" s="4" t="s">
        <v>1289</v>
      </c>
      <c r="R153" s="39" t="s">
        <v>939</v>
      </c>
      <c r="AC153" s="67" t="s">
        <v>1085</v>
      </c>
      <c r="AJ153" s="67" t="s">
        <v>1237</v>
      </c>
      <c r="AK153" s="10" t="s">
        <v>86</v>
      </c>
      <c r="AL153" s="10" t="s">
        <v>76</v>
      </c>
      <c r="AM153" s="39" t="s">
        <v>1299</v>
      </c>
      <c r="AP153" s="39" t="s">
        <v>1237</v>
      </c>
      <c r="AX153" s="39" t="s">
        <v>1304</v>
      </c>
      <c r="BB153" s="38"/>
      <c r="BI153" s="39" t="s">
        <v>86</v>
      </c>
      <c r="BJ153" s="4" t="s">
        <v>1314</v>
      </c>
      <c r="BO153" s="36" t="s">
        <v>1283</v>
      </c>
      <c r="CB153" s="6"/>
      <c r="CC153" s="8"/>
      <c r="CD153" s="8"/>
      <c r="CE153" s="6"/>
    </row>
    <row r="154" spans="1:125" ht="14.1" customHeight="1" x14ac:dyDescent="0.2">
      <c r="A154" s="85">
        <v>1845</v>
      </c>
      <c r="H154" s="4">
        <v>1881</v>
      </c>
      <c r="R154" s="39">
        <v>1827</v>
      </c>
      <c r="AC154" s="67">
        <v>1865</v>
      </c>
      <c r="AJ154" s="67">
        <v>1889</v>
      </c>
      <c r="AK154" s="10">
        <v>1833</v>
      </c>
      <c r="AL154" s="10">
        <v>1816</v>
      </c>
      <c r="AM154" s="39">
        <v>1804</v>
      </c>
      <c r="AP154" s="39">
        <v>1820</v>
      </c>
      <c r="AX154" s="39">
        <v>1801</v>
      </c>
      <c r="BB154" s="38"/>
      <c r="BI154" s="39">
        <v>1840</v>
      </c>
      <c r="BJ154" s="10">
        <f>SUM(1865-BJ156)</f>
        <v>1798</v>
      </c>
      <c r="BO154" s="38">
        <f>SUM(1862-BO156)</f>
        <v>1786</v>
      </c>
      <c r="CB154" s="10"/>
      <c r="CC154" s="11"/>
      <c r="CD154" s="11"/>
    </row>
    <row r="155" spans="1:125" ht="14.1" customHeight="1" x14ac:dyDescent="0.2">
      <c r="A155" s="66" t="s">
        <v>1285</v>
      </c>
      <c r="H155" s="4" t="s">
        <v>1288</v>
      </c>
      <c r="R155" s="66" t="s">
        <v>1292</v>
      </c>
      <c r="AC155" s="67" t="s">
        <v>1294</v>
      </c>
      <c r="AJ155" s="67" t="s">
        <v>1296</v>
      </c>
      <c r="AK155" s="10" t="s">
        <v>1312</v>
      </c>
      <c r="AL155" s="10" t="s">
        <v>1315</v>
      </c>
      <c r="AM155" s="39" t="s">
        <v>1298</v>
      </c>
      <c r="AP155" s="39" t="s">
        <v>1301</v>
      </c>
      <c r="AW155" s="76"/>
      <c r="AX155" s="39" t="s">
        <v>1303</v>
      </c>
      <c r="BB155" s="38"/>
      <c r="BI155" s="39" t="s">
        <v>1309</v>
      </c>
      <c r="BJ155" s="3" t="s">
        <v>1313</v>
      </c>
      <c r="BO155" s="36" t="s">
        <v>1311</v>
      </c>
      <c r="CB155" s="3"/>
      <c r="CC155" s="2"/>
      <c r="CD155" s="2"/>
    </row>
    <row r="156" spans="1:125" ht="14.1" customHeight="1" thickBot="1" x14ac:dyDescent="0.25">
      <c r="A156" s="35">
        <f>SUM(1928-A154)</f>
        <v>83</v>
      </c>
      <c r="H156" s="3">
        <f>SUM(1881-H154)</f>
        <v>0</v>
      </c>
      <c r="R156" s="35">
        <f>SUM(1904-R154)</f>
        <v>77</v>
      </c>
      <c r="AC156" s="35">
        <f>SUM(1887-AC154)</f>
        <v>22</v>
      </c>
      <c r="AJ156" s="35">
        <f>SUM(1889-AJ154)</f>
        <v>0</v>
      </c>
      <c r="AK156" s="3">
        <v>56</v>
      </c>
      <c r="AL156" s="3">
        <f>SUM(1889-AL154)</f>
        <v>73</v>
      </c>
      <c r="AM156" s="35">
        <f>SUM(1888-AM154)</f>
        <v>84</v>
      </c>
      <c r="AP156" s="35">
        <f>SUM(1886-AP154)</f>
        <v>66</v>
      </c>
      <c r="AX156" s="35">
        <f>SUM(1870-AX154)</f>
        <v>69</v>
      </c>
      <c r="BB156" s="38"/>
      <c r="BH156" s="123"/>
      <c r="BI156" s="35">
        <f>SUM(1893-BI154)</f>
        <v>53</v>
      </c>
      <c r="BJ156" s="3">
        <v>67</v>
      </c>
      <c r="BO156" s="36">
        <v>76</v>
      </c>
      <c r="BT156" s="2"/>
      <c r="CB156" s="15"/>
      <c r="CC156" s="15"/>
      <c r="CD156" s="15"/>
      <c r="CE156" s="15"/>
    </row>
    <row r="157" spans="1:125" s="33" customFormat="1" ht="14.1" customHeight="1" thickTop="1" x14ac:dyDescent="0.2">
      <c r="A157" s="80" t="s">
        <v>1316</v>
      </c>
      <c r="B157" s="30"/>
      <c r="C157" s="30"/>
      <c r="D157" s="29"/>
      <c r="E157" s="30"/>
      <c r="F157" s="30"/>
      <c r="G157" s="32"/>
      <c r="H157" s="30" t="s">
        <v>1319</v>
      </c>
      <c r="I157" s="30"/>
      <c r="J157" s="30"/>
      <c r="K157" s="29" t="s">
        <v>1321</v>
      </c>
      <c r="L157" s="30"/>
      <c r="M157" s="30"/>
      <c r="N157" s="30"/>
      <c r="O157" s="29" t="s">
        <v>1323</v>
      </c>
      <c r="P157" s="30"/>
      <c r="Q157" s="32"/>
      <c r="R157" s="29"/>
      <c r="S157" s="30"/>
      <c r="T157" s="30"/>
      <c r="U157" s="30"/>
      <c r="V157" s="32"/>
      <c r="W157" s="29" t="s">
        <v>1326</v>
      </c>
      <c r="X157" s="30"/>
      <c r="Y157" s="32"/>
      <c r="Z157" s="29"/>
      <c r="AA157" s="30"/>
      <c r="AB157" s="32"/>
      <c r="AC157" s="29" t="s">
        <v>1330</v>
      </c>
      <c r="AD157" s="30"/>
      <c r="AE157" s="30"/>
      <c r="AF157" s="32"/>
      <c r="AG157" s="30" t="s">
        <v>1332</v>
      </c>
      <c r="AH157" s="30"/>
      <c r="AI157" s="30"/>
      <c r="AJ157" s="29"/>
      <c r="AK157" s="30"/>
      <c r="AL157" s="30"/>
      <c r="AM157" s="29" t="s">
        <v>1335</v>
      </c>
      <c r="AN157" s="30"/>
      <c r="AO157" s="30"/>
      <c r="AP157" s="29" t="s">
        <v>1337</v>
      </c>
      <c r="AQ157" s="40" t="s">
        <v>1337</v>
      </c>
      <c r="AR157" s="30"/>
      <c r="AS157" s="32"/>
      <c r="AT157" s="29" t="s">
        <v>1339</v>
      </c>
      <c r="AU157" s="30"/>
      <c r="AV157" s="30"/>
      <c r="AW157" s="32"/>
      <c r="AX157" s="80" t="s">
        <v>1342</v>
      </c>
      <c r="AY157" s="40" t="s">
        <v>1342</v>
      </c>
      <c r="AZ157" s="30"/>
      <c r="BA157" s="30"/>
      <c r="BB157" s="29" t="s">
        <v>1345</v>
      </c>
      <c r="BC157" s="30"/>
      <c r="BD157" s="30"/>
      <c r="BE157" s="29" t="s">
        <v>1349</v>
      </c>
      <c r="BF157" s="30" t="s">
        <v>1349</v>
      </c>
      <c r="BG157" s="30"/>
      <c r="BH157" s="115"/>
      <c r="BI157" s="29"/>
      <c r="BJ157" s="30"/>
      <c r="BL157" s="126"/>
      <c r="BN157" s="130"/>
      <c r="BO157" s="29"/>
      <c r="BP157" s="30"/>
      <c r="BQ157" s="32"/>
      <c r="BR157" s="29"/>
      <c r="BS157" s="30"/>
      <c r="BT157" s="30"/>
      <c r="BU157" s="32"/>
      <c r="BV157" s="2"/>
      <c r="BW157" s="2"/>
      <c r="BX157" s="2"/>
      <c r="BY157" s="2"/>
      <c r="BZ157" s="2"/>
      <c r="CA157" s="2"/>
      <c r="CB157" s="20"/>
      <c r="CC157" s="1"/>
      <c r="CD157" s="1"/>
      <c r="CE157" s="3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</row>
    <row r="158" spans="1:125" ht="14.1" customHeight="1" x14ac:dyDescent="0.2">
      <c r="A158" s="66" t="s">
        <v>1317</v>
      </c>
      <c r="H158" s="10" t="s">
        <v>128</v>
      </c>
      <c r="K158" s="39" t="s">
        <v>903</v>
      </c>
      <c r="O158" s="39" t="s">
        <v>138</v>
      </c>
      <c r="W158" s="67" t="s">
        <v>1329</v>
      </c>
      <c r="AG158" s="4" t="s">
        <v>340</v>
      </c>
      <c r="AM158" s="39" t="s">
        <v>120</v>
      </c>
      <c r="AP158" s="39" t="s">
        <v>877</v>
      </c>
      <c r="AQ158" s="7" t="s">
        <v>120</v>
      </c>
      <c r="AT158" s="35" t="s">
        <v>1341</v>
      </c>
      <c r="AX158" s="66" t="s">
        <v>113</v>
      </c>
      <c r="AY158" s="7" t="s">
        <v>317</v>
      </c>
      <c r="BB158" s="39" t="s">
        <v>1348</v>
      </c>
      <c r="BE158" s="39" t="s">
        <v>478</v>
      </c>
      <c r="BF158" s="4" t="s">
        <v>268</v>
      </c>
      <c r="BJ158" s="3"/>
      <c r="CB158" s="15"/>
      <c r="CC158" s="15"/>
      <c r="CD158" s="15"/>
      <c r="CE158" s="15"/>
    </row>
    <row r="159" spans="1:125" ht="14.1" customHeight="1" x14ac:dyDescent="0.2">
      <c r="A159" s="66" t="s">
        <v>1318</v>
      </c>
      <c r="H159" s="10" t="s">
        <v>1289</v>
      </c>
      <c r="K159" s="39" t="s">
        <v>1104</v>
      </c>
      <c r="O159" s="39" t="s">
        <v>1325</v>
      </c>
      <c r="W159" s="67" t="s">
        <v>1328</v>
      </c>
      <c r="AC159" s="67" t="s">
        <v>104</v>
      </c>
      <c r="AG159" s="4" t="s">
        <v>1334</v>
      </c>
      <c r="AM159" s="39" t="s">
        <v>1299</v>
      </c>
      <c r="AP159" s="39" t="s">
        <v>1352</v>
      </c>
      <c r="AQ159" s="7" t="s">
        <v>1283</v>
      </c>
      <c r="AT159" s="35" t="s">
        <v>1237</v>
      </c>
      <c r="AX159" s="66" t="s">
        <v>1354</v>
      </c>
      <c r="AY159" s="7" t="s">
        <v>1344</v>
      </c>
      <c r="BB159" s="39" t="s">
        <v>1347</v>
      </c>
      <c r="BE159" s="39" t="s">
        <v>1237</v>
      </c>
      <c r="BF159" s="4" t="s">
        <v>1237</v>
      </c>
      <c r="BJ159" s="3"/>
      <c r="CB159" s="15"/>
      <c r="CC159" s="15"/>
      <c r="CD159" s="15"/>
      <c r="CE159" s="15"/>
      <c r="CF159" s="3"/>
      <c r="CG159" s="10"/>
      <c r="CH159" s="3"/>
      <c r="CI159" s="11"/>
      <c r="CJ159" s="11"/>
      <c r="CK159" s="3"/>
    </row>
    <row r="160" spans="1:125" ht="14.1" customHeight="1" x14ac:dyDescent="0.2">
      <c r="A160" s="66" t="s">
        <v>278</v>
      </c>
      <c r="H160" s="10">
        <v>1831</v>
      </c>
      <c r="K160" s="39">
        <v>1834</v>
      </c>
      <c r="O160" s="39">
        <v>1819</v>
      </c>
      <c r="W160" s="67">
        <v>1896</v>
      </c>
      <c r="AC160" s="67">
        <v>1866</v>
      </c>
      <c r="AG160" s="4">
        <v>1814</v>
      </c>
      <c r="AM160" s="39">
        <v>1820</v>
      </c>
      <c r="AP160" s="39">
        <v>1784</v>
      </c>
      <c r="AQ160" s="6">
        <f>SUM(1861-AQ162)</f>
        <v>1785</v>
      </c>
      <c r="AT160" s="35">
        <v>1824</v>
      </c>
      <c r="AW160" s="76"/>
      <c r="AX160" s="66">
        <v>1821</v>
      </c>
      <c r="AY160" s="6">
        <f>SUM(1863-AY162)</f>
        <v>1789</v>
      </c>
      <c r="BB160" s="39">
        <v>1797</v>
      </c>
      <c r="BE160" s="39">
        <v>1880</v>
      </c>
      <c r="BF160" s="4">
        <v>1880</v>
      </c>
      <c r="BJ160" s="3"/>
      <c r="CB160" s="15"/>
      <c r="CC160" s="15"/>
      <c r="CD160" s="15"/>
      <c r="CE160" s="15"/>
    </row>
    <row r="161" spans="1:153" ht="14.1" customHeight="1" x14ac:dyDescent="0.2">
      <c r="A161" s="66" t="s">
        <v>1289</v>
      </c>
      <c r="H161" s="14" t="s">
        <v>1320</v>
      </c>
      <c r="K161" s="39" t="s">
        <v>1322</v>
      </c>
      <c r="O161" s="39" t="s">
        <v>1324</v>
      </c>
      <c r="W161" s="67" t="s">
        <v>1327</v>
      </c>
      <c r="AC161" s="68" t="s">
        <v>144</v>
      </c>
      <c r="AG161" s="4" t="s">
        <v>1333</v>
      </c>
      <c r="AM161" s="39" t="s">
        <v>1336</v>
      </c>
      <c r="AP161" s="39" t="s">
        <v>1351</v>
      </c>
      <c r="AQ161" s="7" t="s">
        <v>1338</v>
      </c>
      <c r="AT161" s="35" t="s">
        <v>1340</v>
      </c>
      <c r="AX161" s="66" t="s">
        <v>1353</v>
      </c>
      <c r="AY161" s="7" t="s">
        <v>1343</v>
      </c>
      <c r="BB161" s="39" t="s">
        <v>1346</v>
      </c>
      <c r="BE161" s="39" t="s">
        <v>1350</v>
      </c>
      <c r="BF161" s="4" t="s">
        <v>1355</v>
      </c>
      <c r="BJ161" s="3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</row>
    <row r="162" spans="1:153" s="58" customFormat="1" ht="14.1" customHeight="1" thickBot="1" x14ac:dyDescent="0.25">
      <c r="A162" s="82">
        <f>SUM(1918-A158)</f>
        <v>76</v>
      </c>
      <c r="B162" s="51"/>
      <c r="C162" s="51"/>
      <c r="D162" s="52"/>
      <c r="E162" s="51"/>
      <c r="F162" s="51"/>
      <c r="G162" s="53"/>
      <c r="H162" s="51">
        <f>SUM(1902 -H160)</f>
        <v>71</v>
      </c>
      <c r="I162" s="51"/>
      <c r="J162" s="51"/>
      <c r="K162" s="52">
        <f>SUM(1894 -K160)</f>
        <v>60</v>
      </c>
      <c r="L162" s="51"/>
      <c r="M162" s="51"/>
      <c r="N162" s="51"/>
      <c r="O162" s="52">
        <f>SUM(1880-O160)</f>
        <v>61</v>
      </c>
      <c r="P162" s="51"/>
      <c r="Q162" s="53"/>
      <c r="R162" s="52"/>
      <c r="S162" s="51"/>
      <c r="T162" s="51"/>
      <c r="U162" s="51"/>
      <c r="V162" s="53"/>
      <c r="W162" s="52">
        <f>SUM(1896-W160)</f>
        <v>0</v>
      </c>
      <c r="X162" s="51"/>
      <c r="Y162" s="53"/>
      <c r="Z162" s="52"/>
      <c r="AA162" s="51"/>
      <c r="AB162" s="53"/>
      <c r="AC162" s="52">
        <v>37</v>
      </c>
      <c r="AD162" s="51"/>
      <c r="AE162" s="51"/>
      <c r="AF162" s="53"/>
      <c r="AG162" s="51">
        <f>SUM(1867-AG160)</f>
        <v>53</v>
      </c>
      <c r="AH162" s="51"/>
      <c r="AI162" s="51"/>
      <c r="AJ162" s="52"/>
      <c r="AK162" s="51"/>
      <c r="AL162" s="51"/>
      <c r="AM162" s="52">
        <f>SUM(1891-AM160)</f>
        <v>71</v>
      </c>
      <c r="AN162" s="51"/>
      <c r="AO162" s="51"/>
      <c r="AP162" s="52">
        <f>SUM(1874-AP160)</f>
        <v>90</v>
      </c>
      <c r="AQ162" s="50">
        <v>76</v>
      </c>
      <c r="AR162" s="51"/>
      <c r="AS162" s="53"/>
      <c r="AT162" s="52">
        <v>66</v>
      </c>
      <c r="AU162" s="51"/>
      <c r="AV162" s="51"/>
      <c r="AW162" s="84"/>
      <c r="AX162" s="82">
        <f>SUM(1909-AX160)</f>
        <v>88</v>
      </c>
      <c r="AY162" s="55">
        <v>74</v>
      </c>
      <c r="AZ162" s="51"/>
      <c r="BA162" s="51"/>
      <c r="BB162" s="52">
        <v>75</v>
      </c>
      <c r="BC162" s="51"/>
      <c r="BD162" s="51"/>
      <c r="BE162" s="52">
        <f>SUM(1881-BE160)</f>
        <v>1</v>
      </c>
      <c r="BF162" s="51">
        <f>SUM(1880-BF160)</f>
        <v>0</v>
      </c>
      <c r="BG162" s="51"/>
      <c r="BH162" s="139"/>
      <c r="BI162" s="52"/>
      <c r="BJ162" s="51"/>
      <c r="BL162" s="135"/>
      <c r="BN162" s="136"/>
      <c r="BO162" s="52"/>
      <c r="BP162" s="51"/>
      <c r="BQ162" s="53"/>
      <c r="BR162" s="52"/>
      <c r="BS162" s="51"/>
      <c r="BT162" s="51"/>
      <c r="BU162" s="53"/>
      <c r="BV162" s="2"/>
      <c r="BW162" s="2"/>
      <c r="BX162" s="2"/>
      <c r="BY162" s="2"/>
      <c r="BZ162" s="2"/>
      <c r="CA162" s="2"/>
      <c r="CB162" s="15"/>
      <c r="CC162" s="15"/>
      <c r="CD162" s="15"/>
      <c r="CE162" s="15"/>
      <c r="CF162" s="3"/>
      <c r="CG162" s="3"/>
      <c r="CH162" s="10"/>
      <c r="CI162" s="11"/>
      <c r="CJ162" s="11"/>
      <c r="CK162" s="3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78"/>
      <c r="DW162" s="78"/>
      <c r="DX162" s="78"/>
      <c r="DY162" s="78"/>
      <c r="DZ162" s="78"/>
      <c r="EA162" s="78"/>
      <c r="EB162" s="78"/>
      <c r="EC162" s="78"/>
      <c r="ED162" s="78"/>
      <c r="EE162" s="78"/>
      <c r="EF162" s="78"/>
      <c r="EG162" s="78"/>
      <c r="EH162" s="78"/>
      <c r="EI162" s="78"/>
      <c r="EJ162" s="78"/>
      <c r="EK162" s="78"/>
      <c r="EL162" s="78"/>
      <c r="EM162" s="78"/>
      <c r="EN162" s="78"/>
      <c r="EO162" s="78"/>
      <c r="EP162" s="78"/>
      <c r="EQ162" s="78"/>
      <c r="ER162" s="78"/>
      <c r="ES162" s="78"/>
      <c r="ET162" s="78"/>
      <c r="EU162" s="78"/>
      <c r="EV162" s="78"/>
      <c r="EW162" s="78"/>
    </row>
    <row r="163" spans="1:153" ht="14.1" customHeight="1" thickTop="1" x14ac:dyDescent="0.2">
      <c r="A163" s="64"/>
      <c r="D163" s="35" t="s">
        <v>1356</v>
      </c>
      <c r="E163" s="3" t="s">
        <v>1356</v>
      </c>
      <c r="K163" s="39"/>
      <c r="O163" s="35" t="s">
        <v>1360</v>
      </c>
      <c r="R163" s="35" t="s">
        <v>1364</v>
      </c>
      <c r="S163" s="3" t="s">
        <v>1364</v>
      </c>
      <c r="AC163" s="35" t="s">
        <v>1367</v>
      </c>
      <c r="AG163" s="3" t="s">
        <v>1370</v>
      </c>
      <c r="AH163" s="3" t="s">
        <v>1370</v>
      </c>
      <c r="AI163" s="3" t="s">
        <v>1370</v>
      </c>
      <c r="AP163" s="35" t="s">
        <v>1374</v>
      </c>
      <c r="AQ163" s="3" t="s">
        <v>1374</v>
      </c>
      <c r="AR163" s="3" t="s">
        <v>1374</v>
      </c>
      <c r="AT163" s="35" t="s">
        <v>1375</v>
      </c>
      <c r="AW163" s="76"/>
      <c r="AX163" s="38" t="s">
        <v>1379</v>
      </c>
      <c r="BB163" s="38" t="s">
        <v>1382</v>
      </c>
      <c r="BE163" s="35" t="s">
        <v>1385</v>
      </c>
      <c r="BH163" s="123"/>
      <c r="BI163" s="35" t="s">
        <v>1387</v>
      </c>
      <c r="BJ163" s="3"/>
      <c r="BO163" s="35" t="s">
        <v>1389</v>
      </c>
      <c r="BP163" s="6" t="s">
        <v>1389</v>
      </c>
      <c r="BR163" s="35" t="s">
        <v>1392</v>
      </c>
      <c r="CB163" s="6"/>
      <c r="CC163" s="8"/>
      <c r="CD163" s="8"/>
      <c r="CE163" s="6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/>
      <c r="EW163" s="15"/>
    </row>
    <row r="164" spans="1:153" ht="14.1" customHeight="1" x14ac:dyDescent="0.2">
      <c r="A164" s="64"/>
      <c r="D164" s="67" t="s">
        <v>1359</v>
      </c>
      <c r="E164" s="4" t="s">
        <v>1397</v>
      </c>
      <c r="F164" s="4"/>
      <c r="G164" s="37"/>
      <c r="K164" s="39"/>
      <c r="O164" s="39" t="s">
        <v>1363</v>
      </c>
      <c r="R164" s="39" t="s">
        <v>1366</v>
      </c>
      <c r="S164" s="3" t="s">
        <v>22</v>
      </c>
      <c r="AC164" s="67" t="s">
        <v>1369</v>
      </c>
      <c r="AG164" s="4" t="s">
        <v>1406</v>
      </c>
      <c r="AH164" s="3" t="s">
        <v>1373</v>
      </c>
      <c r="AI164" s="4" t="s">
        <v>425</v>
      </c>
      <c r="AP164" s="39" t="s">
        <v>151</v>
      </c>
      <c r="AQ164" s="4" t="s">
        <v>903</v>
      </c>
      <c r="AR164" s="4" t="s">
        <v>178</v>
      </c>
      <c r="AT164" s="67" t="s">
        <v>1378</v>
      </c>
      <c r="AW164" s="76"/>
      <c r="AX164" s="36" t="s">
        <v>1381</v>
      </c>
      <c r="BB164" s="36" t="s">
        <v>128</v>
      </c>
      <c r="BE164" s="67" t="s">
        <v>284</v>
      </c>
      <c r="BI164" s="67" t="s">
        <v>317</v>
      </c>
      <c r="BJ164" s="3"/>
      <c r="BK164" s="3"/>
      <c r="BO164" s="67" t="s">
        <v>104</v>
      </c>
      <c r="BP164" s="7" t="s">
        <v>1391</v>
      </c>
      <c r="BR164" s="67" t="s">
        <v>1394</v>
      </c>
      <c r="CB164" s="20"/>
      <c r="CC164" s="22"/>
      <c r="CD164" s="22"/>
      <c r="CE164" s="14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</row>
    <row r="165" spans="1:153" ht="14.1" customHeight="1" x14ac:dyDescent="0.2">
      <c r="A165" s="64"/>
      <c r="D165" s="67" t="s">
        <v>1358</v>
      </c>
      <c r="E165" s="4" t="s">
        <v>1396</v>
      </c>
      <c r="F165" s="4"/>
      <c r="G165" s="37"/>
      <c r="K165" s="39"/>
      <c r="O165" s="39" t="s">
        <v>1362</v>
      </c>
      <c r="R165" s="39" t="s">
        <v>939</v>
      </c>
      <c r="S165" s="3" t="s">
        <v>1399</v>
      </c>
      <c r="AC165" s="67" t="s">
        <v>1331</v>
      </c>
      <c r="AG165" s="4" t="s">
        <v>145</v>
      </c>
      <c r="AH165" s="3" t="s">
        <v>1372</v>
      </c>
      <c r="AI165" s="4" t="s">
        <v>242</v>
      </c>
      <c r="AP165" s="39" t="s">
        <v>1408</v>
      </c>
      <c r="AQ165" s="4" t="s">
        <v>1402</v>
      </c>
      <c r="AR165" s="4" t="s">
        <v>1352</v>
      </c>
      <c r="AT165" s="67" t="s">
        <v>1377</v>
      </c>
      <c r="AU165" s="6"/>
      <c r="AW165" s="76"/>
      <c r="AX165" s="36" t="s">
        <v>1354</v>
      </c>
      <c r="BB165" s="36" t="s">
        <v>1384</v>
      </c>
      <c r="BE165" s="67" t="s">
        <v>488</v>
      </c>
      <c r="BI165" s="67" t="s">
        <v>1314</v>
      </c>
      <c r="BJ165" s="3"/>
      <c r="BK165" s="3"/>
      <c r="BO165" s="67" t="s">
        <v>1404</v>
      </c>
      <c r="BP165" s="47" t="s">
        <v>477</v>
      </c>
      <c r="BR165" s="67" t="s">
        <v>477</v>
      </c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  <c r="EV165" s="15"/>
      <c r="EW165" s="15"/>
    </row>
    <row r="166" spans="1:153" s="15" customFormat="1" ht="14.1" customHeight="1" x14ac:dyDescent="0.2">
      <c r="A166" s="64"/>
      <c r="B166" s="3"/>
      <c r="C166" s="3"/>
      <c r="D166" s="67">
        <v>1818</v>
      </c>
      <c r="E166" s="4">
        <v>1817</v>
      </c>
      <c r="F166" s="4"/>
      <c r="G166" s="37"/>
      <c r="H166" s="6"/>
      <c r="I166" s="6"/>
      <c r="J166" s="3"/>
      <c r="K166" s="39"/>
      <c r="L166" s="3"/>
      <c r="M166" s="3"/>
      <c r="N166" s="6"/>
      <c r="O166" s="39">
        <v>1880</v>
      </c>
      <c r="P166" s="3"/>
      <c r="Q166" s="76"/>
      <c r="R166" s="39">
        <v>1820</v>
      </c>
      <c r="S166" s="3">
        <v>1806</v>
      </c>
      <c r="T166" s="3"/>
      <c r="U166" s="3"/>
      <c r="V166" s="34"/>
      <c r="W166" s="38"/>
      <c r="X166" s="3"/>
      <c r="Y166" s="34"/>
      <c r="Z166" s="38"/>
      <c r="AA166" s="3"/>
      <c r="AB166" s="34"/>
      <c r="AC166" s="67">
        <v>1830</v>
      </c>
      <c r="AD166" s="3"/>
      <c r="AE166" s="3"/>
      <c r="AF166" s="34"/>
      <c r="AG166" s="4">
        <v>1813</v>
      </c>
      <c r="AH166" s="3">
        <v>1879</v>
      </c>
      <c r="AI166" s="4">
        <v>1885</v>
      </c>
      <c r="AJ166" s="35"/>
      <c r="AK166" s="3"/>
      <c r="AL166" s="3"/>
      <c r="AM166" s="35"/>
      <c r="AN166" s="3"/>
      <c r="AO166" s="3"/>
      <c r="AP166" s="39">
        <v>1830</v>
      </c>
      <c r="AQ166" s="4">
        <v>1843</v>
      </c>
      <c r="AR166" s="4">
        <v>1791</v>
      </c>
      <c r="AS166" s="34"/>
      <c r="AT166" s="35">
        <f>SUM(1865-AT168)</f>
        <v>1864</v>
      </c>
      <c r="AU166" s="6"/>
      <c r="AV166" s="6"/>
      <c r="AW166" s="76"/>
      <c r="AX166" s="38">
        <f>SUM(1862-AX168)</f>
        <v>1861</v>
      </c>
      <c r="AY166" s="6"/>
      <c r="AZ166" s="6"/>
      <c r="BA166" s="6"/>
      <c r="BB166" s="38">
        <f>SUM(1861-BB162)</f>
        <v>1786</v>
      </c>
      <c r="BC166" s="6"/>
      <c r="BD166" s="6"/>
      <c r="BE166" s="35">
        <f>SUM(1858-BE168)</f>
        <v>1795</v>
      </c>
      <c r="BF166" s="3"/>
      <c r="BG166" s="6"/>
      <c r="BH166" s="124"/>
      <c r="BI166" s="35">
        <f>SUM(1858-BI168)</f>
        <v>1830</v>
      </c>
      <c r="BJ166" s="3"/>
      <c r="BK166" s="3"/>
      <c r="BL166" s="127"/>
      <c r="BM166" s="2"/>
      <c r="BN166" s="131"/>
      <c r="BO166" s="35">
        <f>SUM(1858-BO168)</f>
        <v>1855</v>
      </c>
      <c r="BP166" s="7">
        <f>SUM(1856-BP168)</f>
        <v>1781</v>
      </c>
      <c r="BQ166" s="132"/>
      <c r="BR166" s="35">
        <f>SUM(1865-BR168)</f>
        <v>1837</v>
      </c>
      <c r="BS166" s="3"/>
      <c r="BT166" s="3"/>
      <c r="BU166" s="34"/>
      <c r="BV166" s="2"/>
      <c r="BW166" s="2"/>
      <c r="BX166" s="2"/>
      <c r="BY166" s="2"/>
      <c r="BZ166" s="2"/>
      <c r="CA166" s="2"/>
    </row>
    <row r="167" spans="1:153" ht="14.1" customHeight="1" x14ac:dyDescent="0.2">
      <c r="A167" s="64"/>
      <c r="D167" s="67" t="s">
        <v>1357</v>
      </c>
      <c r="E167" s="4" t="s">
        <v>1395</v>
      </c>
      <c r="F167" s="4"/>
      <c r="G167" s="37"/>
      <c r="K167" s="39"/>
      <c r="O167" s="39" t="s">
        <v>1361</v>
      </c>
      <c r="R167" s="39" t="s">
        <v>1365</v>
      </c>
      <c r="S167" s="3" t="s">
        <v>1398</v>
      </c>
      <c r="AC167" s="67" t="s">
        <v>1368</v>
      </c>
      <c r="AG167" s="4" t="s">
        <v>1405</v>
      </c>
      <c r="AH167" s="3" t="s">
        <v>1371</v>
      </c>
      <c r="AI167" s="4" t="s">
        <v>1400</v>
      </c>
      <c r="AP167" s="66" t="s">
        <v>1407</v>
      </c>
      <c r="AQ167" s="4" t="s">
        <v>1401</v>
      </c>
      <c r="AR167" s="4" t="s">
        <v>177</v>
      </c>
      <c r="AT167" s="39" t="s">
        <v>1376</v>
      </c>
      <c r="AW167" s="76"/>
      <c r="AX167" s="36" t="s">
        <v>1380</v>
      </c>
      <c r="BB167" s="36" t="s">
        <v>1383</v>
      </c>
      <c r="BE167" s="67" t="s">
        <v>1386</v>
      </c>
      <c r="BI167" s="67" t="s">
        <v>1388</v>
      </c>
      <c r="BJ167" s="3"/>
      <c r="BK167" s="3"/>
      <c r="BO167" s="67" t="s">
        <v>1403</v>
      </c>
      <c r="BP167" s="7" t="s">
        <v>1390</v>
      </c>
      <c r="BR167" s="35" t="s">
        <v>1393</v>
      </c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</row>
    <row r="168" spans="1:153" s="15" customFormat="1" ht="14.1" customHeight="1" thickBot="1" x14ac:dyDescent="0.25">
      <c r="A168" s="64"/>
      <c r="B168" s="3"/>
      <c r="C168" s="3"/>
      <c r="D168" s="35">
        <f>SUM(1895-D166)</f>
        <v>77</v>
      </c>
      <c r="E168" s="3">
        <f>SUM(1886-E166)</f>
        <v>69</v>
      </c>
      <c r="F168" s="3"/>
      <c r="G168" s="34"/>
      <c r="H168" s="6"/>
      <c r="I168" s="6"/>
      <c r="J168" s="3"/>
      <c r="K168" s="39"/>
      <c r="L168" s="3"/>
      <c r="M168" s="3"/>
      <c r="N168" s="6"/>
      <c r="O168" s="35">
        <f>SUM(1880-O166)</f>
        <v>0</v>
      </c>
      <c r="P168" s="3"/>
      <c r="Q168" s="76"/>
      <c r="R168" s="35">
        <v>63</v>
      </c>
      <c r="S168" s="3">
        <v>53</v>
      </c>
      <c r="T168" s="3"/>
      <c r="U168" s="3"/>
      <c r="V168" s="34"/>
      <c r="W168" s="38"/>
      <c r="X168" s="3"/>
      <c r="Y168" s="34"/>
      <c r="Z168" s="38"/>
      <c r="AA168" s="3"/>
      <c r="AB168" s="34"/>
      <c r="AC168" s="35">
        <f>SUM(1875-AC166)</f>
        <v>45</v>
      </c>
      <c r="AD168" s="3"/>
      <c r="AE168" s="3"/>
      <c r="AF168" s="34"/>
      <c r="AG168" s="3">
        <f>SUM(1882-AG166)</f>
        <v>69</v>
      </c>
      <c r="AH168" s="3">
        <v>0</v>
      </c>
      <c r="AI168" s="3">
        <f>SUM(1885-AI166)</f>
        <v>0</v>
      </c>
      <c r="AJ168" s="35"/>
      <c r="AK168" s="3"/>
      <c r="AL168" s="3"/>
      <c r="AM168" s="35"/>
      <c r="AN168" s="3"/>
      <c r="AO168" s="3"/>
      <c r="AP168" s="35">
        <f>SUM(1905-AP166)</f>
        <v>75</v>
      </c>
      <c r="AQ168" s="3">
        <f>SUM(1898-AQ166)</f>
        <v>55</v>
      </c>
      <c r="AR168" s="3">
        <f>SUM(1868-AR166)</f>
        <v>77</v>
      </c>
      <c r="AS168" s="34"/>
      <c r="AT168" s="35">
        <v>1</v>
      </c>
      <c r="AU168" s="3"/>
      <c r="AV168" s="6"/>
      <c r="AW168" s="76"/>
      <c r="AX168" s="36">
        <v>1</v>
      </c>
      <c r="AY168" s="6"/>
      <c r="AZ168" s="6"/>
      <c r="BA168" s="6"/>
      <c r="BB168" s="35">
        <f>SUM(1899-BB172)</f>
        <v>72</v>
      </c>
      <c r="BC168" s="6"/>
      <c r="BD168" s="6"/>
      <c r="BE168" s="67">
        <v>63</v>
      </c>
      <c r="BF168" s="3"/>
      <c r="BG168" s="6"/>
      <c r="BH168" s="124"/>
      <c r="BI168" s="67">
        <v>28</v>
      </c>
      <c r="BJ168" s="3"/>
      <c r="BK168" s="3"/>
      <c r="BL168" s="127"/>
      <c r="BN168" s="131"/>
      <c r="BO168" s="67">
        <v>3</v>
      </c>
      <c r="BP168" s="6">
        <v>75</v>
      </c>
      <c r="BQ168" s="76"/>
      <c r="BR168" s="35">
        <v>28</v>
      </c>
      <c r="BS168" s="3"/>
      <c r="BT168" s="3"/>
      <c r="BU168" s="34"/>
      <c r="BV168" s="2"/>
      <c r="BW168" s="2"/>
      <c r="BX168" s="2"/>
      <c r="BY168" s="2"/>
      <c r="BZ168" s="2"/>
      <c r="CA168" s="2"/>
      <c r="CF168" s="3"/>
      <c r="CG168" s="4"/>
      <c r="CH168" s="4"/>
      <c r="CI168" s="1"/>
      <c r="CJ168" s="1"/>
      <c r="CK168" s="3"/>
    </row>
    <row r="169" spans="1:153" s="45" customFormat="1" ht="14.1" customHeight="1" thickTop="1" x14ac:dyDescent="0.2">
      <c r="A169" s="80"/>
      <c r="B169" s="30"/>
      <c r="C169" s="30"/>
      <c r="D169" s="29" t="s">
        <v>1409</v>
      </c>
      <c r="E169" s="30"/>
      <c r="F169" s="30"/>
      <c r="G169" s="32"/>
      <c r="H169" s="30" t="s">
        <v>1412</v>
      </c>
      <c r="I169" s="30" t="s">
        <v>1412</v>
      </c>
      <c r="J169" s="30"/>
      <c r="K169" s="41"/>
      <c r="L169" s="30"/>
      <c r="M169" s="30"/>
      <c r="N169" s="30"/>
      <c r="O169" s="29"/>
      <c r="P169" s="30"/>
      <c r="Q169" s="81"/>
      <c r="R169" s="29"/>
      <c r="S169" s="30"/>
      <c r="T169" s="30"/>
      <c r="U169" s="30"/>
      <c r="V169" s="32"/>
      <c r="W169" s="29" t="s">
        <v>1416</v>
      </c>
      <c r="X169" s="40"/>
      <c r="Y169" s="32"/>
      <c r="Z169" s="80" t="s">
        <v>1420</v>
      </c>
      <c r="AA169" s="30"/>
      <c r="AB169" s="32"/>
      <c r="AC169" s="29" t="s">
        <v>1423</v>
      </c>
      <c r="AD169" s="30" t="s">
        <v>1423</v>
      </c>
      <c r="AE169" s="30"/>
      <c r="AF169" s="32"/>
      <c r="AG169" s="30" t="s">
        <v>1425</v>
      </c>
      <c r="AH169" s="40"/>
      <c r="AI169" s="40"/>
      <c r="AJ169" s="29" t="s">
        <v>1427</v>
      </c>
      <c r="AK169" s="30"/>
      <c r="AL169" s="30"/>
      <c r="AM169" s="29"/>
      <c r="AN169" s="30"/>
      <c r="AO169" s="30"/>
      <c r="AP169" s="29"/>
      <c r="AQ169" s="30"/>
      <c r="AR169" s="30"/>
      <c r="AS169" s="32"/>
      <c r="AT169" s="29" t="s">
        <v>1430</v>
      </c>
      <c r="AU169" s="30"/>
      <c r="AV169" s="40"/>
      <c r="AW169" s="81"/>
      <c r="AX169" s="29" t="s">
        <v>1459</v>
      </c>
      <c r="AY169" s="40" t="s">
        <v>1433</v>
      </c>
      <c r="AZ169" s="40"/>
      <c r="BA169" s="40"/>
      <c r="BB169" s="29" t="s">
        <v>1436</v>
      </c>
      <c r="BC169" s="40"/>
      <c r="BD169" s="40"/>
      <c r="BE169" s="31" t="s">
        <v>1439</v>
      </c>
      <c r="BF169" s="30"/>
      <c r="BG169" s="30"/>
      <c r="BH169" s="159"/>
      <c r="BI169" s="29" t="s">
        <v>1443</v>
      </c>
      <c r="BJ169" s="30"/>
      <c r="BK169" s="30"/>
      <c r="BL169" s="29" t="s">
        <v>1446</v>
      </c>
      <c r="BN169" s="130"/>
      <c r="BO169" s="29" t="s">
        <v>1449</v>
      </c>
      <c r="BP169" s="40"/>
      <c r="BQ169" s="81"/>
      <c r="BR169" s="31" t="s">
        <v>1452</v>
      </c>
      <c r="BS169" s="40"/>
      <c r="BT169" s="40"/>
      <c r="BU169" s="81"/>
      <c r="BV169" s="2"/>
      <c r="BW169" s="2"/>
      <c r="BX169" s="2"/>
      <c r="BY169" s="2"/>
      <c r="BZ169" s="2"/>
      <c r="CA169" s="2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</row>
    <row r="170" spans="1:153" s="15" customFormat="1" ht="14.1" customHeight="1" x14ac:dyDescent="0.2">
      <c r="A170" s="64"/>
      <c r="B170" s="3"/>
      <c r="C170" s="3"/>
      <c r="D170" s="39" t="s">
        <v>138</v>
      </c>
      <c r="E170" s="3"/>
      <c r="F170" s="3"/>
      <c r="G170" s="34"/>
      <c r="H170" s="4" t="s">
        <v>1457</v>
      </c>
      <c r="I170" s="4" t="s">
        <v>1415</v>
      </c>
      <c r="J170" s="3"/>
      <c r="K170" s="39"/>
      <c r="L170" s="3"/>
      <c r="M170" s="3"/>
      <c r="N170" s="3"/>
      <c r="O170" s="35"/>
      <c r="P170" s="3"/>
      <c r="Q170" s="76"/>
      <c r="R170" s="35"/>
      <c r="S170" s="3"/>
      <c r="T170" s="3"/>
      <c r="U170" s="3"/>
      <c r="V170" s="34"/>
      <c r="W170" s="39" t="s">
        <v>1419</v>
      </c>
      <c r="X170" s="6"/>
      <c r="Y170" s="34"/>
      <c r="Z170" s="66" t="s">
        <v>272</v>
      </c>
      <c r="AA170" s="3"/>
      <c r="AB170" s="34"/>
      <c r="AC170" s="67" t="s">
        <v>317</v>
      </c>
      <c r="AD170" s="4" t="s">
        <v>113</v>
      </c>
      <c r="AE170" s="3"/>
      <c r="AF170" s="34"/>
      <c r="AG170" s="4" t="s">
        <v>120</v>
      </c>
      <c r="AH170" s="6"/>
      <c r="AI170" s="6"/>
      <c r="AJ170" s="67" t="s">
        <v>1429</v>
      </c>
      <c r="AK170" s="3"/>
      <c r="AL170" s="3"/>
      <c r="AM170" s="35"/>
      <c r="AN170" s="3"/>
      <c r="AO170" s="3"/>
      <c r="AP170" s="35"/>
      <c r="AQ170" s="3"/>
      <c r="AR170" s="3"/>
      <c r="AS170" s="34"/>
      <c r="AT170" s="67" t="s">
        <v>14</v>
      </c>
      <c r="AU170" s="6"/>
      <c r="AV170" s="6"/>
      <c r="AW170" s="76"/>
      <c r="AX170" s="67" t="s">
        <v>163</v>
      </c>
      <c r="AY170" s="7" t="s">
        <v>1435</v>
      </c>
      <c r="AZ170" s="6"/>
      <c r="BA170" s="6"/>
      <c r="BB170" s="39" t="s">
        <v>1438</v>
      </c>
      <c r="BC170" s="6"/>
      <c r="BD170" s="6"/>
      <c r="BE170" s="36" t="s">
        <v>1442</v>
      </c>
      <c r="BF170" s="3"/>
      <c r="BG170" s="3"/>
      <c r="BH170" s="124"/>
      <c r="BI170" s="39" t="s">
        <v>104</v>
      </c>
      <c r="BJ170" s="3"/>
      <c r="BK170" s="3"/>
      <c r="BL170" s="67" t="s">
        <v>903</v>
      </c>
      <c r="BM170" s="2"/>
      <c r="BN170" s="132"/>
      <c r="BO170" s="39" t="s">
        <v>272</v>
      </c>
      <c r="BP170" s="6"/>
      <c r="BQ170" s="76"/>
      <c r="BR170" s="36" t="s">
        <v>1454</v>
      </c>
      <c r="BS170" s="3"/>
      <c r="BT170" s="3"/>
      <c r="BU170" s="34"/>
      <c r="BV170" s="2"/>
      <c r="BW170" s="2"/>
      <c r="BX170" s="2"/>
      <c r="BY170" s="2"/>
      <c r="BZ170" s="2"/>
      <c r="CA170" s="2"/>
    </row>
    <row r="171" spans="1:153" s="15" customFormat="1" ht="14.1" customHeight="1" x14ac:dyDescent="0.2">
      <c r="A171" s="64"/>
      <c r="B171" s="3"/>
      <c r="C171" s="3"/>
      <c r="D171" s="39" t="s">
        <v>1411</v>
      </c>
      <c r="E171" s="3"/>
      <c r="F171" s="3"/>
      <c r="G171" s="34"/>
      <c r="H171" s="4" t="s">
        <v>1456</v>
      </c>
      <c r="I171" s="4" t="s">
        <v>1414</v>
      </c>
      <c r="J171" s="3"/>
      <c r="K171" s="39"/>
      <c r="L171" s="3"/>
      <c r="M171" s="3"/>
      <c r="N171" s="3"/>
      <c r="O171" s="35"/>
      <c r="P171" s="3"/>
      <c r="Q171" s="76"/>
      <c r="R171" s="35"/>
      <c r="S171" s="3"/>
      <c r="T171" s="3"/>
      <c r="U171" s="3"/>
      <c r="V171" s="34"/>
      <c r="W171" s="39" t="s">
        <v>1418</v>
      </c>
      <c r="X171" s="6"/>
      <c r="Y171" s="34"/>
      <c r="Z171" s="66" t="s">
        <v>1422</v>
      </c>
      <c r="AA171" s="3"/>
      <c r="AB171" s="34"/>
      <c r="AC171" s="67" t="s">
        <v>469</v>
      </c>
      <c r="AD171" s="4" t="s">
        <v>459</v>
      </c>
      <c r="AE171" s="3"/>
      <c r="AF171" s="34"/>
      <c r="AG171" s="4" t="s">
        <v>892</v>
      </c>
      <c r="AH171" s="6"/>
      <c r="AI171" s="6"/>
      <c r="AJ171" s="67" t="s">
        <v>25</v>
      </c>
      <c r="AK171" s="3"/>
      <c r="AL171" s="3"/>
      <c r="AM171" s="35"/>
      <c r="AN171" s="3"/>
      <c r="AO171" s="3"/>
      <c r="AP171" s="35"/>
      <c r="AQ171" s="3"/>
      <c r="AR171" s="3"/>
      <c r="AS171" s="34"/>
      <c r="AT171" s="67" t="s">
        <v>1432</v>
      </c>
      <c r="AU171" s="3"/>
      <c r="AV171" s="6"/>
      <c r="AW171" s="76"/>
      <c r="AX171" s="67" t="s">
        <v>1461</v>
      </c>
      <c r="AY171" s="7" t="s">
        <v>1314</v>
      </c>
      <c r="AZ171" s="6"/>
      <c r="BA171" s="6"/>
      <c r="BB171" s="39" t="s">
        <v>1354</v>
      </c>
      <c r="BC171" s="6"/>
      <c r="BD171" s="6"/>
      <c r="BE171" s="36" t="s">
        <v>1441</v>
      </c>
      <c r="BF171" s="3"/>
      <c r="BG171" s="3"/>
      <c r="BH171" s="124"/>
      <c r="BI171" s="39" t="s">
        <v>1445</v>
      </c>
      <c r="BJ171" s="3"/>
      <c r="BK171" s="3"/>
      <c r="BL171" s="67" t="s">
        <v>1448</v>
      </c>
      <c r="BM171" s="2"/>
      <c r="BN171" s="131"/>
      <c r="BO171" s="39" t="s">
        <v>1451</v>
      </c>
      <c r="BP171" s="6"/>
      <c r="BQ171" s="34"/>
      <c r="BR171" s="36" t="s">
        <v>477</v>
      </c>
      <c r="BS171" s="3"/>
      <c r="BT171" s="3"/>
      <c r="BU171" s="34"/>
      <c r="BV171" s="2"/>
      <c r="BW171" s="2"/>
      <c r="BX171" s="2"/>
      <c r="BY171" s="2"/>
      <c r="BZ171" s="2"/>
      <c r="CA171" s="2"/>
    </row>
    <row r="172" spans="1:153" s="15" customFormat="1" ht="14.1" customHeight="1" x14ac:dyDescent="0.2">
      <c r="A172" s="64"/>
      <c r="B172" s="3"/>
      <c r="C172" s="3"/>
      <c r="D172" s="39">
        <v>1827</v>
      </c>
      <c r="E172" s="3"/>
      <c r="F172" s="3"/>
      <c r="G172" s="34"/>
      <c r="H172" s="4">
        <v>1886</v>
      </c>
      <c r="I172" s="4">
        <v>1893</v>
      </c>
      <c r="J172" s="3"/>
      <c r="K172" s="39"/>
      <c r="L172" s="3"/>
      <c r="M172" s="3"/>
      <c r="N172" s="3"/>
      <c r="O172" s="35"/>
      <c r="P172" s="3"/>
      <c r="Q172" s="76"/>
      <c r="R172" s="35"/>
      <c r="S172" s="3"/>
      <c r="T172" s="3"/>
      <c r="U172" s="3"/>
      <c r="V172" s="34"/>
      <c r="W172" s="39">
        <v>1881</v>
      </c>
      <c r="X172" s="6"/>
      <c r="Y172" s="34"/>
      <c r="Z172" s="66">
        <v>1850</v>
      </c>
      <c r="AA172" s="3"/>
      <c r="AB172" s="34"/>
      <c r="AC172" s="67">
        <v>1816</v>
      </c>
      <c r="AD172" s="4">
        <v>1816</v>
      </c>
      <c r="AE172" s="3"/>
      <c r="AF172" s="87"/>
      <c r="AG172" s="4">
        <v>1827</v>
      </c>
      <c r="AH172" s="6"/>
      <c r="AI172" s="6"/>
      <c r="AJ172" s="67">
        <v>1887</v>
      </c>
      <c r="AK172" s="3"/>
      <c r="AL172" s="3"/>
      <c r="AM172" s="35"/>
      <c r="AN172" s="3"/>
      <c r="AO172" s="3"/>
      <c r="AP172" s="35"/>
      <c r="AQ172" s="3"/>
      <c r="AR172" s="3"/>
      <c r="AS172" s="34"/>
      <c r="AT172" s="67">
        <v>1815</v>
      </c>
      <c r="AU172" s="6"/>
      <c r="AV172" s="6"/>
      <c r="AW172" s="76"/>
      <c r="AX172" s="67">
        <f>SUM(1878-AX174)</f>
        <v>1804</v>
      </c>
      <c r="AY172" s="6">
        <f>SUM(1862-AY174)</f>
        <v>1826</v>
      </c>
      <c r="AZ172" s="6"/>
      <c r="BA172" s="6"/>
      <c r="BB172" s="39">
        <v>1827</v>
      </c>
      <c r="BC172" s="6"/>
      <c r="BD172" s="6"/>
      <c r="BE172" s="38">
        <f>SUM(1863-BE174)</f>
        <v>1818</v>
      </c>
      <c r="BF172" s="3"/>
      <c r="BG172" s="3"/>
      <c r="BH172" s="124"/>
      <c r="BI172" s="39">
        <v>1812</v>
      </c>
      <c r="BJ172" s="3"/>
      <c r="BK172" s="3"/>
      <c r="BL172" s="67">
        <v>1821</v>
      </c>
      <c r="BM172" s="2"/>
      <c r="BN172" s="131"/>
      <c r="BO172" s="35">
        <f>SUM(1865-BO174)</f>
        <v>1865</v>
      </c>
      <c r="BP172" s="3"/>
      <c r="BQ172" s="34"/>
      <c r="BR172" s="38">
        <f>SUM(1861-BR174)</f>
        <v>1843</v>
      </c>
      <c r="BS172" s="3"/>
      <c r="BT172" s="6"/>
      <c r="BU172" s="34"/>
      <c r="BV172" s="2"/>
      <c r="BW172" s="2"/>
      <c r="BX172" s="2"/>
      <c r="BY172" s="2"/>
      <c r="BZ172" s="2"/>
      <c r="CA172" s="2"/>
      <c r="CB172" s="4"/>
      <c r="CC172" s="13"/>
      <c r="CD172" s="13"/>
      <c r="CE172" s="3"/>
    </row>
    <row r="173" spans="1:153" s="15" customFormat="1" ht="14.1" customHeight="1" x14ac:dyDescent="0.2">
      <c r="A173" s="64"/>
      <c r="B173" s="3"/>
      <c r="C173" s="3"/>
      <c r="D173" s="66" t="s">
        <v>1410</v>
      </c>
      <c r="E173" s="3"/>
      <c r="F173" s="3"/>
      <c r="G173" s="34"/>
      <c r="H173" s="4" t="s">
        <v>1455</v>
      </c>
      <c r="I173" s="4" t="s">
        <v>1413</v>
      </c>
      <c r="J173" s="3"/>
      <c r="K173" s="39"/>
      <c r="L173" s="3"/>
      <c r="M173" s="3"/>
      <c r="N173" s="3"/>
      <c r="O173" s="35"/>
      <c r="P173" s="3"/>
      <c r="Q173" s="76"/>
      <c r="R173" s="35"/>
      <c r="S173" s="3"/>
      <c r="T173" s="3"/>
      <c r="U173" s="3"/>
      <c r="V173" s="34"/>
      <c r="W173" s="39" t="s">
        <v>1417</v>
      </c>
      <c r="X173" s="6"/>
      <c r="Y173" s="34"/>
      <c r="Z173" s="66" t="s">
        <v>1421</v>
      </c>
      <c r="AA173" s="3"/>
      <c r="AB173" s="34"/>
      <c r="AC173" s="67" t="s">
        <v>1424</v>
      </c>
      <c r="AD173" s="4" t="s">
        <v>1458</v>
      </c>
      <c r="AE173" s="3"/>
      <c r="AF173" s="34"/>
      <c r="AG173" s="20" t="s">
        <v>1426</v>
      </c>
      <c r="AH173" s="3"/>
      <c r="AI173" s="3"/>
      <c r="AJ173" s="67" t="s">
        <v>1428</v>
      </c>
      <c r="AK173" s="3"/>
      <c r="AL173" s="3"/>
      <c r="AM173" s="35"/>
      <c r="AN173" s="3"/>
      <c r="AO173" s="3"/>
      <c r="AP173" s="35"/>
      <c r="AQ173" s="3"/>
      <c r="AR173" s="3"/>
      <c r="AS173" s="34"/>
      <c r="AT173" s="67" t="s">
        <v>1431</v>
      </c>
      <c r="AU173" s="6"/>
      <c r="AV173" s="6"/>
      <c r="AW173" s="76"/>
      <c r="AX173" s="67" t="s">
        <v>1460</v>
      </c>
      <c r="AY173" s="7" t="s">
        <v>1434</v>
      </c>
      <c r="AZ173" s="6"/>
      <c r="BA173" s="6"/>
      <c r="BB173" s="39" t="s">
        <v>1437</v>
      </c>
      <c r="BC173" s="6"/>
      <c r="BD173" s="6"/>
      <c r="BE173" s="36" t="s">
        <v>1440</v>
      </c>
      <c r="BF173" s="3"/>
      <c r="BG173" s="3"/>
      <c r="BH173" s="124"/>
      <c r="BI173" s="39" t="s">
        <v>1444</v>
      </c>
      <c r="BJ173" s="3"/>
      <c r="BK173" s="3"/>
      <c r="BL173" s="67" t="s">
        <v>1447</v>
      </c>
      <c r="BM173" s="2"/>
      <c r="BN173" s="131"/>
      <c r="BO173" s="35" t="s">
        <v>1450</v>
      </c>
      <c r="BP173" s="3"/>
      <c r="BQ173" s="34"/>
      <c r="BR173" s="36" t="s">
        <v>1453</v>
      </c>
      <c r="BT173" s="6"/>
      <c r="BU173" s="34"/>
      <c r="BV173" s="2"/>
      <c r="BW173" s="2"/>
      <c r="BX173" s="2"/>
      <c r="BY173" s="2"/>
      <c r="BZ173" s="2"/>
      <c r="CA173" s="2"/>
    </row>
    <row r="174" spans="1:153" s="78" customFormat="1" ht="14.1" customHeight="1" thickBot="1" x14ac:dyDescent="0.25">
      <c r="A174" s="82"/>
      <c r="B174" s="51"/>
      <c r="C174" s="51"/>
      <c r="D174" s="52">
        <f>SUM(1904-D172)</f>
        <v>77</v>
      </c>
      <c r="E174" s="51"/>
      <c r="F174" s="51"/>
      <c r="G174" s="53"/>
      <c r="H174" s="51">
        <f>SUM(1886-H172)</f>
        <v>0</v>
      </c>
      <c r="I174" s="51">
        <f>SUM(1893-I172)</f>
        <v>0</v>
      </c>
      <c r="J174" s="51"/>
      <c r="K174" s="56"/>
      <c r="L174" s="51"/>
      <c r="M174" s="51"/>
      <c r="N174" s="51"/>
      <c r="O174" s="52"/>
      <c r="P174" s="51"/>
      <c r="Q174" s="84"/>
      <c r="R174" s="52"/>
      <c r="S174" s="51"/>
      <c r="T174" s="51"/>
      <c r="U174" s="51"/>
      <c r="V174" s="53"/>
      <c r="W174" s="52">
        <f>SUM(1888-W172)</f>
        <v>7</v>
      </c>
      <c r="X174" s="50"/>
      <c r="Y174" s="53"/>
      <c r="Z174" s="82">
        <f>SUM(1907-Z172)</f>
        <v>57</v>
      </c>
      <c r="AA174" s="51"/>
      <c r="AB174" s="53"/>
      <c r="AC174" s="52">
        <f>SUM(1875-AC172)</f>
        <v>59</v>
      </c>
      <c r="AD174" s="51">
        <f>SUM(1899-AD172)</f>
        <v>83</v>
      </c>
      <c r="AE174" s="51"/>
      <c r="AF174" s="53"/>
      <c r="AG174" s="51">
        <f>SUM(1904-AG172)</f>
        <v>77</v>
      </c>
      <c r="AH174" s="50"/>
      <c r="AI174" s="50"/>
      <c r="AJ174" s="52">
        <f>SUM(1887-AJ172)</f>
        <v>0</v>
      </c>
      <c r="AK174" s="51"/>
      <c r="AL174" s="51"/>
      <c r="AM174" s="52"/>
      <c r="AN174" s="51"/>
      <c r="AO174" s="51"/>
      <c r="AP174" s="52"/>
      <c r="AQ174" s="51"/>
      <c r="AR174" s="51"/>
      <c r="AS174" s="53"/>
      <c r="AT174" s="52">
        <v>63</v>
      </c>
      <c r="AU174" s="50"/>
      <c r="AV174" s="50"/>
      <c r="AW174" s="84"/>
      <c r="AX174" s="52">
        <v>74</v>
      </c>
      <c r="AY174" s="55">
        <v>36</v>
      </c>
      <c r="AZ174" s="50"/>
      <c r="BA174" s="50"/>
      <c r="BB174" s="52">
        <v>72</v>
      </c>
      <c r="BC174" s="50"/>
      <c r="BD174" s="50"/>
      <c r="BE174" s="49">
        <v>45</v>
      </c>
      <c r="BF174" s="51"/>
      <c r="BG174" s="51"/>
      <c r="BH174" s="160"/>
      <c r="BI174" s="52">
        <f>SUM(1886-BI172)</f>
        <v>74</v>
      </c>
      <c r="BJ174" s="51"/>
      <c r="BK174" s="51"/>
      <c r="BL174" s="52">
        <f>SUM(1887-BL172)</f>
        <v>66</v>
      </c>
      <c r="BM174" s="58"/>
      <c r="BN174" s="136"/>
      <c r="BO174" s="52">
        <v>0</v>
      </c>
      <c r="BP174" s="51"/>
      <c r="BQ174" s="53"/>
      <c r="BR174" s="77">
        <v>18</v>
      </c>
      <c r="BT174" s="50"/>
      <c r="BU174" s="53"/>
      <c r="BV174" s="2"/>
      <c r="BW174" s="2"/>
      <c r="BX174" s="2"/>
      <c r="BY174" s="2"/>
      <c r="BZ174" s="2"/>
      <c r="CA174" s="2"/>
      <c r="CB174" s="15"/>
      <c r="CC174" s="15"/>
      <c r="CD174" s="15"/>
      <c r="CE174" s="15"/>
      <c r="CF174" s="6"/>
      <c r="CG174" s="6"/>
      <c r="CH174" s="6"/>
      <c r="CI174" s="8"/>
      <c r="CJ174" s="8"/>
      <c r="CK174" s="6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</row>
    <row r="175" spans="1:153" s="15" customFormat="1" ht="14.1" customHeight="1" thickTop="1" x14ac:dyDescent="0.2">
      <c r="A175" s="35" t="s">
        <v>1462</v>
      </c>
      <c r="B175" s="3"/>
      <c r="C175" s="3"/>
      <c r="D175" s="35"/>
      <c r="E175" s="3"/>
      <c r="F175" s="3"/>
      <c r="G175" s="34"/>
      <c r="H175" s="3"/>
      <c r="I175" s="3"/>
      <c r="J175" s="3"/>
      <c r="K175" s="35" t="s">
        <v>1465</v>
      </c>
      <c r="L175" s="3" t="s">
        <v>1465</v>
      </c>
      <c r="M175" s="3"/>
      <c r="N175" s="6"/>
      <c r="O175" s="64" t="s">
        <v>1468</v>
      </c>
      <c r="P175" s="3"/>
      <c r="Q175" s="76"/>
      <c r="R175" s="35"/>
      <c r="S175" s="3"/>
      <c r="T175" s="3"/>
      <c r="U175" s="3"/>
      <c r="V175" s="34"/>
      <c r="W175" s="64" t="s">
        <v>1472</v>
      </c>
      <c r="X175" s="3" t="s">
        <v>1472</v>
      </c>
      <c r="Y175" s="34"/>
      <c r="Z175" s="35" t="s">
        <v>1498</v>
      </c>
      <c r="AA175" s="3"/>
      <c r="AB175" s="76"/>
      <c r="AC175" s="35"/>
      <c r="AD175" s="3"/>
      <c r="AE175" s="3"/>
      <c r="AF175" s="34"/>
      <c r="AG175" s="3" t="s">
        <v>1475</v>
      </c>
      <c r="AH175" s="6"/>
      <c r="AI175" s="6"/>
      <c r="AJ175" s="35" t="s">
        <v>1478</v>
      </c>
      <c r="AK175" s="3"/>
      <c r="AL175" s="3"/>
      <c r="AM175" s="35" t="s">
        <v>1481</v>
      </c>
      <c r="AN175" s="3" t="s">
        <v>1481</v>
      </c>
      <c r="AO175" s="3"/>
      <c r="AP175" s="35"/>
      <c r="AQ175" s="3"/>
      <c r="AR175" s="3"/>
      <c r="AS175" s="34"/>
      <c r="AT175" s="35" t="s">
        <v>1483</v>
      </c>
      <c r="AU175" s="6"/>
      <c r="AV175" s="6"/>
      <c r="AW175" s="76"/>
      <c r="AX175" s="35" t="s">
        <v>1486</v>
      </c>
      <c r="AY175" s="14" t="s">
        <v>1486</v>
      </c>
      <c r="AZ175" s="3" t="s">
        <v>1486</v>
      </c>
      <c r="BA175" s="3" t="s">
        <v>1486</v>
      </c>
      <c r="BB175" s="38"/>
      <c r="BC175" s="6"/>
      <c r="BD175" s="6"/>
      <c r="BE175" s="35"/>
      <c r="BF175" s="3"/>
      <c r="BG175" s="3"/>
      <c r="BH175" s="124"/>
      <c r="BI175" s="35" t="s">
        <v>1489</v>
      </c>
      <c r="BJ175" s="3"/>
      <c r="BK175" s="3"/>
      <c r="BL175" s="127"/>
      <c r="BM175" s="2"/>
      <c r="BN175" s="131"/>
      <c r="BO175" s="35" t="s">
        <v>1493</v>
      </c>
      <c r="BP175" s="3"/>
      <c r="BQ175" s="34"/>
      <c r="BR175" s="35"/>
      <c r="BT175" s="6"/>
      <c r="BU175" s="34"/>
      <c r="BV175" s="2"/>
      <c r="BW175" s="2"/>
      <c r="BX175" s="2"/>
      <c r="BY175" s="2"/>
      <c r="BZ175" s="2"/>
      <c r="CA175" s="2"/>
      <c r="CB175" s="7"/>
      <c r="CC175" s="21"/>
      <c r="CD175" s="21"/>
      <c r="CE175" s="6"/>
    </row>
    <row r="176" spans="1:153" s="15" customFormat="1" ht="14.1" customHeight="1" x14ac:dyDescent="0.2">
      <c r="A176" s="39" t="s">
        <v>1464</v>
      </c>
      <c r="B176" s="3"/>
      <c r="C176" s="3"/>
      <c r="D176" s="35"/>
      <c r="E176" s="3"/>
      <c r="F176" s="3"/>
      <c r="G176" s="34"/>
      <c r="H176" s="3"/>
      <c r="I176" s="3"/>
      <c r="J176" s="3"/>
      <c r="K176" s="67" t="s">
        <v>1496</v>
      </c>
      <c r="L176" s="4" t="s">
        <v>1290</v>
      </c>
      <c r="M176" s="3"/>
      <c r="N176" s="6"/>
      <c r="O176" s="66" t="s">
        <v>125</v>
      </c>
      <c r="P176" s="3"/>
      <c r="Q176" s="76"/>
      <c r="R176" s="35"/>
      <c r="S176" s="3"/>
      <c r="T176" s="3"/>
      <c r="U176" s="3"/>
      <c r="V176" s="34"/>
      <c r="W176" s="66" t="s">
        <v>1307</v>
      </c>
      <c r="X176" s="4" t="s">
        <v>22</v>
      </c>
      <c r="Y176" s="34"/>
      <c r="Z176" s="67" t="s">
        <v>132</v>
      </c>
      <c r="AA176" s="3"/>
      <c r="AB176" s="76"/>
      <c r="AC176" s="35"/>
      <c r="AD176" s="3"/>
      <c r="AE176" s="3"/>
      <c r="AF176" s="34"/>
      <c r="AG176" s="10" t="s">
        <v>838</v>
      </c>
      <c r="AH176" s="6"/>
      <c r="AI176" s="6"/>
      <c r="AJ176" s="39" t="s">
        <v>1480</v>
      </c>
      <c r="AK176" s="3"/>
      <c r="AL176" s="6"/>
      <c r="AM176" s="39" t="s">
        <v>838</v>
      </c>
      <c r="AN176" s="3" t="s">
        <v>683</v>
      </c>
      <c r="AO176" s="3"/>
      <c r="AP176" s="35"/>
      <c r="AQ176" s="3"/>
      <c r="AR176" s="3"/>
      <c r="AS176" s="34"/>
      <c r="AT176" s="39" t="s">
        <v>1485</v>
      </c>
      <c r="AU176" s="6"/>
      <c r="AV176" s="6"/>
      <c r="AW176" s="76"/>
      <c r="AX176" s="39" t="s">
        <v>1505</v>
      </c>
      <c r="AY176" s="20" t="s">
        <v>466</v>
      </c>
      <c r="AZ176" s="4" t="s">
        <v>441</v>
      </c>
      <c r="BA176" s="4" t="s">
        <v>128</v>
      </c>
      <c r="BB176" s="38"/>
      <c r="BC176" s="6"/>
      <c r="BD176" s="6"/>
      <c r="BE176" s="35"/>
      <c r="BF176" s="3"/>
      <c r="BG176" s="3"/>
      <c r="BH176" s="124"/>
      <c r="BI176" s="67" t="s">
        <v>1492</v>
      </c>
      <c r="BJ176" s="3"/>
      <c r="BK176" s="3"/>
      <c r="BL176" s="127"/>
      <c r="BM176" s="2"/>
      <c r="BN176" s="131"/>
      <c r="BO176" s="35" t="s">
        <v>104</v>
      </c>
      <c r="BP176" s="3"/>
      <c r="BQ176" s="34"/>
      <c r="BR176" s="128"/>
      <c r="BT176" s="3"/>
      <c r="BU176" s="34"/>
      <c r="BV176" s="2"/>
      <c r="BW176" s="2"/>
      <c r="BX176" s="2"/>
      <c r="BY176" s="2"/>
      <c r="BZ176" s="2"/>
      <c r="CA176" s="2"/>
    </row>
    <row r="177" spans="1:157" s="15" customFormat="1" ht="14.1" customHeight="1" x14ac:dyDescent="0.2">
      <c r="A177" s="39" t="s">
        <v>104</v>
      </c>
      <c r="B177" s="3"/>
      <c r="C177" s="3"/>
      <c r="D177" s="35"/>
      <c r="E177" s="3"/>
      <c r="F177" s="3"/>
      <c r="G177" s="34"/>
      <c r="H177" s="3"/>
      <c r="I177" s="3"/>
      <c r="J177" s="3"/>
      <c r="K177" s="67" t="s">
        <v>1467</v>
      </c>
      <c r="L177" s="4" t="s">
        <v>1467</v>
      </c>
      <c r="M177" s="6"/>
      <c r="N177" s="6"/>
      <c r="O177" s="66" t="s">
        <v>1471</v>
      </c>
      <c r="P177" s="3"/>
      <c r="Q177" s="76"/>
      <c r="R177" s="35"/>
      <c r="S177" s="3"/>
      <c r="T177" s="3"/>
      <c r="U177" s="3"/>
      <c r="V177" s="34"/>
      <c r="W177" s="66" t="s">
        <v>488</v>
      </c>
      <c r="X177" s="4" t="s">
        <v>1474</v>
      </c>
      <c r="Y177" s="34"/>
      <c r="Z177" s="67" t="s">
        <v>488</v>
      </c>
      <c r="AA177" s="3"/>
      <c r="AB177" s="76"/>
      <c r="AC177" s="35"/>
      <c r="AD177" s="3"/>
      <c r="AE177" s="3"/>
      <c r="AF177" s="34"/>
      <c r="AG177" s="10" t="s">
        <v>1477</v>
      </c>
      <c r="AH177" s="6"/>
      <c r="AI177" s="6"/>
      <c r="AJ177" s="39" t="s">
        <v>25</v>
      </c>
      <c r="AK177" s="3"/>
      <c r="AL177" s="3"/>
      <c r="AM177" s="39" t="s">
        <v>1477</v>
      </c>
      <c r="AN177" s="3" t="s">
        <v>1477</v>
      </c>
      <c r="AO177" s="3"/>
      <c r="AP177" s="35"/>
      <c r="AQ177" s="3"/>
      <c r="AR177" s="3"/>
      <c r="AS177" s="34"/>
      <c r="AT177" s="39" t="s">
        <v>1484</v>
      </c>
      <c r="AU177" s="6"/>
      <c r="AV177" s="6"/>
      <c r="AW177" s="76"/>
      <c r="AX177" s="39" t="s">
        <v>1461</v>
      </c>
      <c r="AY177" s="20" t="s">
        <v>696</v>
      </c>
      <c r="AZ177" s="4" t="s">
        <v>696</v>
      </c>
      <c r="BA177" s="4" t="s">
        <v>1488</v>
      </c>
      <c r="BB177" s="38"/>
      <c r="BC177" s="6"/>
      <c r="BD177" s="6"/>
      <c r="BE177" s="35"/>
      <c r="BF177" s="3"/>
      <c r="BG177" s="3"/>
      <c r="BH177" s="124"/>
      <c r="BI177" s="67" t="s">
        <v>1491</v>
      </c>
      <c r="BJ177" s="3"/>
      <c r="BK177" s="3"/>
      <c r="BL177" s="127"/>
      <c r="BM177" s="2"/>
      <c r="BN177" s="131"/>
      <c r="BO177" s="35" t="s">
        <v>477</v>
      </c>
      <c r="BP177" s="3"/>
      <c r="BQ177" s="34"/>
      <c r="BR177" s="128"/>
      <c r="BT177" s="6"/>
      <c r="BU177" s="76"/>
      <c r="BV177" s="2"/>
      <c r="BW177" s="2"/>
      <c r="BX177" s="2"/>
      <c r="BY177" s="2"/>
      <c r="BZ177" s="2"/>
      <c r="CA177" s="2"/>
      <c r="CF177" s="6"/>
      <c r="CG177" s="6"/>
      <c r="CH177" s="7"/>
      <c r="CI177" s="21"/>
      <c r="CJ177" s="21"/>
      <c r="CK177" s="6"/>
    </row>
    <row r="178" spans="1:157" s="15" customFormat="1" ht="14.1" customHeight="1" x14ac:dyDescent="0.2">
      <c r="A178" s="39">
        <v>1833</v>
      </c>
      <c r="B178" s="3"/>
      <c r="C178" s="3"/>
      <c r="D178" s="35"/>
      <c r="E178" s="3"/>
      <c r="F178" s="3"/>
      <c r="G178" s="34"/>
      <c r="H178" s="3"/>
      <c r="I178" s="3"/>
      <c r="J178" s="3"/>
      <c r="K178" s="67">
        <v>1886</v>
      </c>
      <c r="L178" s="4">
        <v>1892</v>
      </c>
      <c r="M178" s="3"/>
      <c r="N178" s="6"/>
      <c r="O178" s="66" t="s">
        <v>1469</v>
      </c>
      <c r="P178" s="3"/>
      <c r="Q178" s="76"/>
      <c r="R178" s="35"/>
      <c r="S178" s="3"/>
      <c r="T178" s="3"/>
      <c r="U178" s="3"/>
      <c r="V178" s="34"/>
      <c r="W178" s="66">
        <v>1906</v>
      </c>
      <c r="X178" s="4">
        <v>1792</v>
      </c>
      <c r="Y178" s="76"/>
      <c r="Z178" s="67">
        <v>1825</v>
      </c>
      <c r="AA178" s="3"/>
      <c r="AB178" s="76"/>
      <c r="AC178" s="35"/>
      <c r="AD178" s="3"/>
      <c r="AE178" s="3"/>
      <c r="AF178" s="34"/>
      <c r="AG178" s="10">
        <v>1835</v>
      </c>
      <c r="AH178" s="6"/>
      <c r="AI178" s="6"/>
      <c r="AJ178" s="39">
        <v>1861</v>
      </c>
      <c r="AK178" s="3"/>
      <c r="AL178" s="6"/>
      <c r="AM178" s="39">
        <v>1804</v>
      </c>
      <c r="AN178" s="3">
        <v>1805</v>
      </c>
      <c r="AO178" s="3"/>
      <c r="AP178" s="35"/>
      <c r="AQ178" s="3"/>
      <c r="AR178" s="3"/>
      <c r="AS178" s="34"/>
      <c r="AT178" s="39">
        <v>1827</v>
      </c>
      <c r="AU178" s="6"/>
      <c r="AV178" s="6"/>
      <c r="AW178" s="76"/>
      <c r="AX178" s="39">
        <v>1848</v>
      </c>
      <c r="AY178" s="20" t="s">
        <v>1502</v>
      </c>
      <c r="AZ178" s="4">
        <v>1820</v>
      </c>
      <c r="BA178" s="4">
        <v>1804</v>
      </c>
      <c r="BB178" s="38"/>
      <c r="BC178" s="6"/>
      <c r="BD178" s="6"/>
      <c r="BE178" s="35"/>
      <c r="BF178" s="3"/>
      <c r="BG178" s="3"/>
      <c r="BH178" s="124"/>
      <c r="BI178" s="67">
        <v>1825</v>
      </c>
      <c r="BJ178" s="3"/>
      <c r="BK178" s="3"/>
      <c r="BL178" s="127"/>
      <c r="BM178" s="2"/>
      <c r="BN178" s="131"/>
      <c r="BO178" s="35">
        <v>1812</v>
      </c>
      <c r="BP178" s="3"/>
      <c r="BQ178" s="76"/>
      <c r="BR178" s="128"/>
      <c r="BU178" s="76"/>
      <c r="BV178" s="2"/>
      <c r="BW178" s="2"/>
      <c r="BX178" s="2"/>
      <c r="BY178" s="2"/>
      <c r="BZ178" s="2"/>
      <c r="CA178" s="2"/>
      <c r="CB178" s="10"/>
      <c r="CC178" s="11"/>
      <c r="CD178" s="11"/>
      <c r="CE178" s="3"/>
      <c r="CF178" s="3"/>
      <c r="CG178" s="4"/>
      <c r="CH178" s="4"/>
      <c r="CI178" s="1"/>
      <c r="CJ178" s="1"/>
      <c r="CK178" s="3"/>
    </row>
    <row r="179" spans="1:157" s="15" customFormat="1" ht="14.1" customHeight="1" x14ac:dyDescent="0.2">
      <c r="A179" s="66" t="s">
        <v>1463</v>
      </c>
      <c r="B179" s="3"/>
      <c r="C179" s="3"/>
      <c r="D179" s="35"/>
      <c r="E179" s="3"/>
      <c r="F179" s="3"/>
      <c r="G179" s="34"/>
      <c r="H179" s="3"/>
      <c r="I179" s="3"/>
      <c r="J179" s="3"/>
      <c r="K179" s="67" t="s">
        <v>1495</v>
      </c>
      <c r="L179" s="4" t="s">
        <v>1466</v>
      </c>
      <c r="M179" s="3"/>
      <c r="N179" s="6"/>
      <c r="O179" s="66" t="s">
        <v>1470</v>
      </c>
      <c r="P179" s="3"/>
      <c r="Q179" s="76"/>
      <c r="R179" s="35"/>
      <c r="S179" s="3"/>
      <c r="T179" s="3"/>
      <c r="U179" s="3"/>
      <c r="V179" s="34"/>
      <c r="W179" s="66" t="s">
        <v>1497</v>
      </c>
      <c r="X179" s="4" t="s">
        <v>1473</v>
      </c>
      <c r="Y179" s="34"/>
      <c r="Z179" s="68" t="s">
        <v>1499</v>
      </c>
      <c r="AA179" s="3"/>
      <c r="AB179" s="76"/>
      <c r="AC179" s="35"/>
      <c r="AD179" s="3"/>
      <c r="AE179" s="3"/>
      <c r="AF179" s="34"/>
      <c r="AG179" s="10" t="s">
        <v>1476</v>
      </c>
      <c r="AH179" s="6"/>
      <c r="AI179" s="6"/>
      <c r="AJ179" s="39" t="s">
        <v>1479</v>
      </c>
      <c r="AK179" s="3"/>
      <c r="AL179" s="6"/>
      <c r="AM179" s="66" t="s">
        <v>1482</v>
      </c>
      <c r="AN179" s="3" t="s">
        <v>1500</v>
      </c>
      <c r="AO179" s="3"/>
      <c r="AP179" s="35"/>
      <c r="AQ179" s="3"/>
      <c r="AR179" s="3"/>
      <c r="AS179" s="34"/>
      <c r="AT179" s="39" t="s">
        <v>756</v>
      </c>
      <c r="AU179" s="6"/>
      <c r="AV179" s="6"/>
      <c r="AW179" s="76"/>
      <c r="AX179" s="39" t="s">
        <v>1504</v>
      </c>
      <c r="AY179" s="20" t="s">
        <v>1503</v>
      </c>
      <c r="AZ179" s="4" t="s">
        <v>1501</v>
      </c>
      <c r="BA179" s="4" t="s">
        <v>1487</v>
      </c>
      <c r="BB179" s="38"/>
      <c r="BC179" s="6"/>
      <c r="BD179" s="6"/>
      <c r="BE179" s="35"/>
      <c r="BF179" s="3"/>
      <c r="BG179" s="3"/>
      <c r="BH179" s="124"/>
      <c r="BI179" s="67" t="s">
        <v>1490</v>
      </c>
      <c r="BJ179" s="3"/>
      <c r="BK179" s="3"/>
      <c r="BL179" s="127"/>
      <c r="BN179" s="131"/>
      <c r="BO179" s="67" t="s">
        <v>1494</v>
      </c>
      <c r="BP179" s="6"/>
      <c r="BQ179" s="76"/>
      <c r="BR179" s="128"/>
      <c r="BS179" s="6"/>
      <c r="BU179" s="76"/>
      <c r="BV179" s="2"/>
      <c r="BW179" s="2"/>
      <c r="BX179" s="2"/>
      <c r="BY179" s="2"/>
      <c r="BZ179" s="2"/>
      <c r="CA179" s="2"/>
    </row>
    <row r="180" spans="1:157" s="15" customFormat="1" ht="14.1" customHeight="1" thickBot="1" x14ac:dyDescent="0.25">
      <c r="A180" s="35">
        <f>SUM(1905-A178)</f>
        <v>72</v>
      </c>
      <c r="B180" s="3"/>
      <c r="C180" s="6"/>
      <c r="D180" s="35"/>
      <c r="E180" s="3"/>
      <c r="F180" s="3"/>
      <c r="G180" s="34"/>
      <c r="H180" s="3"/>
      <c r="I180" s="3"/>
      <c r="J180" s="3"/>
      <c r="K180" s="35">
        <f>SUM(1889-K178)</f>
        <v>3</v>
      </c>
      <c r="L180" s="3">
        <f>SUM(1892-L178)</f>
        <v>0</v>
      </c>
      <c r="M180" s="3"/>
      <c r="N180" s="6"/>
      <c r="O180" s="64">
        <f>SUM(1919-O178)</f>
        <v>90</v>
      </c>
      <c r="P180" s="3"/>
      <c r="Q180" s="76"/>
      <c r="R180" s="35"/>
      <c r="S180" s="3"/>
      <c r="T180" s="3"/>
      <c r="U180" s="3"/>
      <c r="V180" s="34"/>
      <c r="W180" s="64">
        <f>SUM(1907-W178)</f>
        <v>1</v>
      </c>
      <c r="X180" s="3">
        <f>SUM(1868-X178)</f>
        <v>76</v>
      </c>
      <c r="Y180" s="76"/>
      <c r="Z180" s="35">
        <f>SUM(1902 -Z178)</f>
        <v>77</v>
      </c>
      <c r="AA180" s="3"/>
      <c r="AB180" s="76"/>
      <c r="AC180" s="35"/>
      <c r="AD180" s="3"/>
      <c r="AE180" s="3"/>
      <c r="AF180" s="34"/>
      <c r="AG180" s="3">
        <f>SUM(1895-AG178)</f>
        <v>60</v>
      </c>
      <c r="AH180" s="6"/>
      <c r="AI180" s="6"/>
      <c r="AJ180" s="35">
        <v>30</v>
      </c>
      <c r="AK180" s="3"/>
      <c r="AL180" s="6"/>
      <c r="AM180" s="35">
        <f>SUM(1904-AM178)</f>
        <v>100</v>
      </c>
      <c r="AN180" s="3">
        <v>85</v>
      </c>
      <c r="AO180" s="3"/>
      <c r="AP180" s="35"/>
      <c r="AQ180" s="3"/>
      <c r="AR180" s="3"/>
      <c r="AS180" s="34"/>
      <c r="AT180" s="35">
        <f>SUM(1891-AT178)</f>
        <v>64</v>
      </c>
      <c r="AU180" s="6"/>
      <c r="AV180" s="6"/>
      <c r="AW180" s="76"/>
      <c r="AX180" s="35">
        <f>SUM(1880-AX178)</f>
        <v>32</v>
      </c>
      <c r="AY180" s="14">
        <f>SUM(1908-AY178)</f>
        <v>85</v>
      </c>
      <c r="AZ180" s="3">
        <f>SUM(1885-AZ178)</f>
        <v>65</v>
      </c>
      <c r="BA180" s="3">
        <f>SUM(1883-BA178)</f>
        <v>79</v>
      </c>
      <c r="BB180" s="38"/>
      <c r="BC180" s="6"/>
      <c r="BD180" s="6"/>
      <c r="BE180" s="35"/>
      <c r="BF180" s="3"/>
      <c r="BG180" s="3"/>
      <c r="BH180" s="124"/>
      <c r="BI180" s="35">
        <f>SUM(1895-BI178)</f>
        <v>70</v>
      </c>
      <c r="BJ180" s="3"/>
      <c r="BK180" s="2"/>
      <c r="BL180" s="127"/>
      <c r="BN180" s="131"/>
      <c r="BO180" s="35">
        <v>66</v>
      </c>
      <c r="BP180" s="6"/>
      <c r="BQ180" s="76"/>
      <c r="BR180" s="128"/>
      <c r="BS180" s="6"/>
      <c r="BU180" s="34"/>
      <c r="BV180" s="2"/>
      <c r="BW180" s="2"/>
      <c r="BX180" s="2"/>
      <c r="BY180" s="2"/>
      <c r="BZ180" s="2"/>
      <c r="CA180" s="2"/>
      <c r="CF180" s="3"/>
      <c r="CG180" s="91"/>
      <c r="CH180" s="20"/>
      <c r="CI180" s="92"/>
      <c r="CJ180" s="92"/>
      <c r="CK180" s="3"/>
    </row>
    <row r="181" spans="1:157" s="45" customFormat="1" ht="14.1" customHeight="1" thickTop="1" x14ac:dyDescent="0.2">
      <c r="A181" s="80" t="s">
        <v>1506</v>
      </c>
      <c r="B181" s="40"/>
      <c r="C181" s="30"/>
      <c r="D181" s="29" t="s">
        <v>1508</v>
      </c>
      <c r="E181" s="30" t="s">
        <v>1508</v>
      </c>
      <c r="F181" s="30"/>
      <c r="G181" s="32"/>
      <c r="H181" s="30" t="s">
        <v>1511</v>
      </c>
      <c r="I181" s="30"/>
      <c r="J181" s="30"/>
      <c r="K181" s="29"/>
      <c r="L181" s="30"/>
      <c r="M181" s="30"/>
      <c r="N181" s="40"/>
      <c r="O181" s="29" t="s">
        <v>1515</v>
      </c>
      <c r="P181" s="30"/>
      <c r="Q181" s="81"/>
      <c r="R181" s="80" t="s">
        <v>1517</v>
      </c>
      <c r="S181" s="30"/>
      <c r="T181" s="30"/>
      <c r="U181" s="30"/>
      <c r="V181" s="32"/>
      <c r="W181" s="29" t="s">
        <v>1521</v>
      </c>
      <c r="X181" s="30"/>
      <c r="Y181" s="32"/>
      <c r="Z181" s="29"/>
      <c r="AA181" s="30"/>
      <c r="AB181" s="81"/>
      <c r="AC181" s="29" t="s">
        <v>1523</v>
      </c>
      <c r="AD181" s="30" t="s">
        <v>1523</v>
      </c>
      <c r="AE181" s="30"/>
      <c r="AF181" s="32"/>
      <c r="AG181" s="30" t="s">
        <v>1527</v>
      </c>
      <c r="AH181" s="30" t="s">
        <v>1527</v>
      </c>
      <c r="AI181" s="40"/>
      <c r="AJ181" s="80" t="s">
        <v>1529</v>
      </c>
      <c r="AK181" s="30" t="s">
        <v>1529</v>
      </c>
      <c r="AL181" s="30" t="s">
        <v>1548</v>
      </c>
      <c r="AM181" s="29"/>
      <c r="AN181" s="30"/>
      <c r="AO181" s="30"/>
      <c r="AP181" s="29"/>
      <c r="AQ181" s="30"/>
      <c r="AR181" s="30"/>
      <c r="AS181" s="32"/>
      <c r="AT181" s="31"/>
      <c r="AU181" s="40"/>
      <c r="AV181" s="40"/>
      <c r="AW181" s="81"/>
      <c r="AX181" s="29" t="s">
        <v>1532</v>
      </c>
      <c r="AY181" s="30"/>
      <c r="AZ181" s="30"/>
      <c r="BA181" s="30"/>
      <c r="BB181" s="31"/>
      <c r="BC181" s="40"/>
      <c r="BD181" s="40"/>
      <c r="BE181" s="69" t="s">
        <v>1534</v>
      </c>
      <c r="BF181" s="30"/>
      <c r="BG181" s="30"/>
      <c r="BH181" s="159"/>
      <c r="BI181" s="29"/>
      <c r="BJ181" s="30"/>
      <c r="BK181" s="33"/>
      <c r="BL181" s="29" t="s">
        <v>1536</v>
      </c>
      <c r="BN181" s="158"/>
      <c r="BO181" s="29" t="s">
        <v>1539</v>
      </c>
      <c r="BP181" s="40"/>
      <c r="BQ181" s="158"/>
      <c r="BR181" s="29" t="s">
        <v>1541</v>
      </c>
      <c r="BS181" s="40"/>
      <c r="BU181" s="32"/>
      <c r="BV181" s="2"/>
      <c r="BW181" s="2"/>
      <c r="BX181" s="2"/>
      <c r="BY181" s="2"/>
      <c r="BZ181" s="2"/>
      <c r="CA181" s="2"/>
      <c r="CB181" s="10"/>
      <c r="CC181" s="11"/>
      <c r="CD181" s="11"/>
      <c r="CE181" s="3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15"/>
      <c r="DU181" s="15"/>
    </row>
    <row r="182" spans="1:157" s="15" customFormat="1" ht="14.1" customHeight="1" x14ac:dyDescent="0.2">
      <c r="A182" s="66" t="s">
        <v>163</v>
      </c>
      <c r="B182" s="6"/>
      <c r="C182" s="3"/>
      <c r="D182" s="39" t="s">
        <v>128</v>
      </c>
      <c r="E182" s="10"/>
      <c r="F182" s="10"/>
      <c r="G182" s="75"/>
      <c r="H182" s="4" t="s">
        <v>1514</v>
      </c>
      <c r="I182" s="3"/>
      <c r="J182" s="3"/>
      <c r="K182" s="35"/>
      <c r="L182" s="3"/>
      <c r="M182" s="3"/>
      <c r="N182" s="6"/>
      <c r="O182" s="39" t="s">
        <v>104</v>
      </c>
      <c r="P182" s="3"/>
      <c r="Q182" s="76"/>
      <c r="R182" s="66" t="s">
        <v>22</v>
      </c>
      <c r="S182" s="3"/>
      <c r="T182" s="3"/>
      <c r="U182" s="3"/>
      <c r="V182" s="34"/>
      <c r="W182" s="39" t="s">
        <v>877</v>
      </c>
      <c r="X182" s="3"/>
      <c r="Y182" s="34"/>
      <c r="Z182" s="35"/>
      <c r="AA182" s="3"/>
      <c r="AB182" s="76"/>
      <c r="AC182" s="67" t="s">
        <v>14</v>
      </c>
      <c r="AD182" s="10" t="s">
        <v>1526</v>
      </c>
      <c r="AE182" s="3"/>
      <c r="AF182" s="76"/>
      <c r="AG182" s="10" t="s">
        <v>1528</v>
      </c>
      <c r="AH182" s="4" t="s">
        <v>1546</v>
      </c>
      <c r="AI182" s="6"/>
      <c r="AJ182" s="66" t="s">
        <v>120</v>
      </c>
      <c r="AK182" s="10" t="s">
        <v>1531</v>
      </c>
      <c r="AL182" s="4" t="s">
        <v>60</v>
      </c>
      <c r="AM182" s="35"/>
      <c r="AN182" s="3"/>
      <c r="AO182" s="3"/>
      <c r="AP182" s="35"/>
      <c r="AQ182" s="3"/>
      <c r="AR182" s="3"/>
      <c r="AS182" s="34"/>
      <c r="AT182" s="88"/>
      <c r="AU182" s="89"/>
      <c r="AV182" s="89"/>
      <c r="AW182" s="90"/>
      <c r="AX182" s="35" t="s">
        <v>404</v>
      </c>
      <c r="AY182" s="3"/>
      <c r="AZ182" s="3"/>
      <c r="BA182" s="3"/>
      <c r="BB182" s="38"/>
      <c r="BC182" s="6"/>
      <c r="BD182" s="6"/>
      <c r="BE182" s="65" t="s">
        <v>104</v>
      </c>
      <c r="BF182" s="3"/>
      <c r="BG182" s="3"/>
      <c r="BH182" s="124"/>
      <c r="BI182" s="35"/>
      <c r="BJ182" s="3"/>
      <c r="BK182" s="2"/>
      <c r="BL182" s="39" t="s">
        <v>1538</v>
      </c>
      <c r="BN182" s="132"/>
      <c r="BO182" s="39" t="s">
        <v>317</v>
      </c>
      <c r="BP182" s="6"/>
      <c r="BQ182" s="132"/>
      <c r="BR182" s="67" t="s">
        <v>272</v>
      </c>
      <c r="BS182" s="3"/>
      <c r="BU182" s="34"/>
      <c r="BV182" s="2"/>
      <c r="BW182" s="2"/>
      <c r="BX182" s="2"/>
      <c r="BY182" s="2"/>
      <c r="BZ182" s="2"/>
      <c r="CA182" s="2"/>
    </row>
    <row r="183" spans="1:157" s="15" customFormat="1" ht="14.1" customHeight="1" x14ac:dyDescent="0.2">
      <c r="A183" s="66" t="s">
        <v>1464</v>
      </c>
      <c r="B183" s="6"/>
      <c r="C183" s="3"/>
      <c r="D183" s="39" t="s">
        <v>1396</v>
      </c>
      <c r="E183" s="10" t="s">
        <v>1510</v>
      </c>
      <c r="F183" s="10"/>
      <c r="G183" s="75"/>
      <c r="H183" s="4" t="s">
        <v>1513</v>
      </c>
      <c r="I183" s="3"/>
      <c r="J183" s="3"/>
      <c r="K183" s="35"/>
      <c r="L183" s="3"/>
      <c r="M183" s="3"/>
      <c r="N183" s="6"/>
      <c r="O183" s="39" t="s">
        <v>1471</v>
      </c>
      <c r="P183" s="3"/>
      <c r="Q183" s="76"/>
      <c r="R183" s="66" t="s">
        <v>1520</v>
      </c>
      <c r="S183" s="3"/>
      <c r="T183" s="3"/>
      <c r="U183" s="3"/>
      <c r="V183" s="34"/>
      <c r="W183" s="39" t="s">
        <v>1522</v>
      </c>
      <c r="X183" s="3"/>
      <c r="Y183" s="34"/>
      <c r="Z183" s="35"/>
      <c r="AA183" s="3"/>
      <c r="AB183" s="76"/>
      <c r="AC183" s="67" t="s">
        <v>921</v>
      </c>
      <c r="AD183" s="10" t="s">
        <v>1525</v>
      </c>
      <c r="AE183" s="6"/>
      <c r="AF183" s="76"/>
      <c r="AG183" s="10" t="s">
        <v>1477</v>
      </c>
      <c r="AH183" s="4" t="s">
        <v>25</v>
      </c>
      <c r="AI183" s="6"/>
      <c r="AJ183" s="66" t="s">
        <v>25</v>
      </c>
      <c r="AK183" s="10" t="s">
        <v>25</v>
      </c>
      <c r="AL183" s="4" t="s">
        <v>25</v>
      </c>
      <c r="AM183" s="35"/>
      <c r="AN183" s="3"/>
      <c r="AO183" s="3"/>
      <c r="AP183" s="35"/>
      <c r="AQ183" s="3"/>
      <c r="AR183" s="3"/>
      <c r="AS183" s="34"/>
      <c r="AT183" s="38"/>
      <c r="AU183" s="6"/>
      <c r="AV183" s="6"/>
      <c r="AW183" s="76"/>
      <c r="AX183" s="35" t="s">
        <v>696</v>
      </c>
      <c r="AY183" s="3"/>
      <c r="AZ183" s="3"/>
      <c r="BA183" s="3"/>
      <c r="BB183" s="38"/>
      <c r="BC183" s="6"/>
      <c r="BD183" s="6"/>
      <c r="BE183" s="65" t="s">
        <v>1441</v>
      </c>
      <c r="BF183" s="3"/>
      <c r="BG183" s="3"/>
      <c r="BH183" s="124"/>
      <c r="BI183" s="35"/>
      <c r="BJ183" s="3"/>
      <c r="BK183" s="2"/>
      <c r="BL183" s="39" t="s">
        <v>1129</v>
      </c>
      <c r="BN183" s="131"/>
      <c r="BO183" s="39" t="s">
        <v>477</v>
      </c>
      <c r="BP183" s="6"/>
      <c r="BQ183" s="132"/>
      <c r="BR183" s="67" t="s">
        <v>477</v>
      </c>
      <c r="BS183" s="6"/>
      <c r="BU183" s="76"/>
      <c r="BV183" s="2"/>
      <c r="BW183" s="2"/>
      <c r="BX183" s="2"/>
      <c r="BY183" s="2"/>
      <c r="BZ183" s="2"/>
      <c r="CA183" s="2"/>
      <c r="CF183" s="14"/>
      <c r="CG183" s="20"/>
      <c r="CH183" s="20"/>
      <c r="CI183" s="21"/>
      <c r="CJ183" s="22"/>
      <c r="CK183" s="14"/>
    </row>
    <row r="184" spans="1:157" s="15" customFormat="1" ht="14.1" customHeight="1" x14ac:dyDescent="0.2">
      <c r="A184" s="66">
        <v>1836</v>
      </c>
      <c r="B184" s="6"/>
      <c r="C184" s="6"/>
      <c r="D184" s="39">
        <v>1852</v>
      </c>
      <c r="E184" s="10">
        <v>1896</v>
      </c>
      <c r="F184" s="10"/>
      <c r="G184" s="75"/>
      <c r="H184" s="4">
        <v>1834</v>
      </c>
      <c r="I184" s="3"/>
      <c r="J184" s="3"/>
      <c r="K184" s="35"/>
      <c r="L184" s="3"/>
      <c r="M184" s="3"/>
      <c r="N184" s="6"/>
      <c r="O184" s="39">
        <v>1829</v>
      </c>
      <c r="P184" s="3"/>
      <c r="Q184" s="76"/>
      <c r="R184" s="66" t="s">
        <v>1518</v>
      </c>
      <c r="S184" s="3"/>
      <c r="T184" s="3"/>
      <c r="U184" s="3"/>
      <c r="V184" s="34"/>
      <c r="W184" s="39">
        <v>1827</v>
      </c>
      <c r="X184" s="3"/>
      <c r="Y184" s="34"/>
      <c r="Z184" s="35"/>
      <c r="AA184" s="3"/>
      <c r="AB184" s="76"/>
      <c r="AC184" s="67">
        <v>1817</v>
      </c>
      <c r="AD184" s="10">
        <v>1878</v>
      </c>
      <c r="AE184" s="6"/>
      <c r="AF184" s="34"/>
      <c r="AG184" s="10">
        <v>1832</v>
      </c>
      <c r="AH184" s="4">
        <v>1885</v>
      </c>
      <c r="AI184" s="6"/>
      <c r="AJ184" s="66">
        <v>1840</v>
      </c>
      <c r="AK184" s="10">
        <v>1871</v>
      </c>
      <c r="AL184" s="4">
        <v>1844</v>
      </c>
      <c r="AM184" s="35"/>
      <c r="AN184" s="3"/>
      <c r="AO184" s="3"/>
      <c r="AP184" s="35"/>
      <c r="AQ184" s="3"/>
      <c r="AR184" s="3"/>
      <c r="AS184" s="34"/>
      <c r="AT184" s="38"/>
      <c r="AU184" s="6"/>
      <c r="AV184" s="6"/>
      <c r="AW184" s="76"/>
      <c r="AX184" s="35">
        <v>1855</v>
      </c>
      <c r="AY184" s="3"/>
      <c r="AZ184" s="3"/>
      <c r="BA184" s="3"/>
      <c r="BB184" s="38"/>
      <c r="BC184" s="6"/>
      <c r="BD184" s="6"/>
      <c r="BE184" s="65">
        <v>1819</v>
      </c>
      <c r="BF184" s="3"/>
      <c r="BG184" s="3"/>
      <c r="BH184" s="124"/>
      <c r="BI184" s="35"/>
      <c r="BJ184" s="3"/>
      <c r="BK184" s="2"/>
      <c r="BL184" s="39">
        <v>1856</v>
      </c>
      <c r="BN184" s="132"/>
      <c r="BO184" s="39">
        <v>1805</v>
      </c>
      <c r="BP184" s="6"/>
      <c r="BQ184" s="132"/>
      <c r="BR184" s="67">
        <f>SUM(1865-BR186)</f>
        <v>1840</v>
      </c>
      <c r="BS184" s="6"/>
      <c r="BT184" s="6"/>
      <c r="BU184" s="76"/>
      <c r="BV184" s="2"/>
      <c r="BW184" s="2"/>
      <c r="BX184" s="2"/>
      <c r="BY184" s="2"/>
      <c r="BZ184" s="2"/>
      <c r="CA184" s="2"/>
    </row>
    <row r="185" spans="1:157" s="15" customFormat="1" ht="14.1" customHeight="1" x14ac:dyDescent="0.2">
      <c r="A185" s="66" t="s">
        <v>1507</v>
      </c>
      <c r="B185" s="6"/>
      <c r="C185" s="6"/>
      <c r="D185" s="39" t="s">
        <v>1543</v>
      </c>
      <c r="E185" s="10" t="s">
        <v>1509</v>
      </c>
      <c r="F185" s="10"/>
      <c r="G185" s="75"/>
      <c r="H185" s="4" t="s">
        <v>1512</v>
      </c>
      <c r="I185" s="3"/>
      <c r="J185" s="3"/>
      <c r="K185" s="35"/>
      <c r="L185" s="3"/>
      <c r="M185" s="3"/>
      <c r="N185" s="6"/>
      <c r="O185" s="39" t="s">
        <v>1516</v>
      </c>
      <c r="P185" s="3"/>
      <c r="Q185" s="76"/>
      <c r="R185" s="66" t="s">
        <v>1519</v>
      </c>
      <c r="S185" s="3"/>
      <c r="T185" s="3"/>
      <c r="U185" s="3"/>
      <c r="V185" s="34"/>
      <c r="W185" s="79" t="s">
        <v>56</v>
      </c>
      <c r="X185" s="3"/>
      <c r="Y185" s="34"/>
      <c r="Z185" s="35"/>
      <c r="AA185" s="6"/>
      <c r="AB185" s="76"/>
      <c r="AC185" s="67" t="s">
        <v>1544</v>
      </c>
      <c r="AD185" s="10" t="s">
        <v>1524</v>
      </c>
      <c r="AE185" s="6"/>
      <c r="AF185" s="34"/>
      <c r="AG185" s="24" t="s">
        <v>144</v>
      </c>
      <c r="AH185" s="4" t="s">
        <v>1545</v>
      </c>
      <c r="AI185" s="6"/>
      <c r="AJ185" s="66" t="s">
        <v>1547</v>
      </c>
      <c r="AK185" s="10" t="s">
        <v>1530</v>
      </c>
      <c r="AL185" s="4" t="s">
        <v>1549</v>
      </c>
      <c r="AM185" s="35"/>
      <c r="AN185" s="3"/>
      <c r="AO185" s="3"/>
      <c r="AP185" s="35"/>
      <c r="AQ185" s="3"/>
      <c r="AR185" s="3"/>
      <c r="AS185" s="34"/>
      <c r="AT185" s="38"/>
      <c r="AU185" s="3"/>
      <c r="AV185" s="6"/>
      <c r="AW185" s="76"/>
      <c r="AX185" s="35" t="s">
        <v>1533</v>
      </c>
      <c r="AY185" s="3"/>
      <c r="AZ185" s="3"/>
      <c r="BA185" s="3"/>
      <c r="BB185" s="38"/>
      <c r="BC185" s="6"/>
      <c r="BD185" s="6"/>
      <c r="BE185" s="65" t="s">
        <v>1535</v>
      </c>
      <c r="BF185" s="3"/>
      <c r="BG185" s="3"/>
      <c r="BH185" s="124"/>
      <c r="BI185" s="35"/>
      <c r="BJ185" s="3"/>
      <c r="BK185" s="2"/>
      <c r="BL185" s="39" t="s">
        <v>1537</v>
      </c>
      <c r="BN185" s="132"/>
      <c r="BO185" s="39" t="s">
        <v>1540</v>
      </c>
      <c r="BP185" s="6"/>
      <c r="BQ185" s="132"/>
      <c r="BR185" s="35" t="s">
        <v>1542</v>
      </c>
      <c r="BS185" s="6"/>
      <c r="BT185" s="6"/>
      <c r="BU185" s="76"/>
      <c r="BV185" s="2"/>
      <c r="BW185" s="2"/>
      <c r="BX185" s="2"/>
      <c r="BY185" s="2"/>
      <c r="BZ185" s="2"/>
      <c r="CA185" s="2"/>
      <c r="CB185" s="14"/>
      <c r="CE185" s="3"/>
      <c r="CF185" s="3"/>
      <c r="CG185" s="3"/>
      <c r="CH185" s="25"/>
      <c r="CI185" s="25"/>
      <c r="CJ185" s="3"/>
    </row>
    <row r="186" spans="1:157" s="78" customFormat="1" ht="14.1" customHeight="1" thickBot="1" x14ac:dyDescent="0.25">
      <c r="A186" s="82">
        <f>SUM(1915-A184)</f>
        <v>79</v>
      </c>
      <c r="B186" s="50"/>
      <c r="C186" s="50"/>
      <c r="D186" s="52">
        <f>SUM(1883-D184)</f>
        <v>31</v>
      </c>
      <c r="E186" s="51">
        <v>0</v>
      </c>
      <c r="F186" s="51"/>
      <c r="G186" s="53"/>
      <c r="H186" s="51">
        <f>SUM(1885-H184)</f>
        <v>51</v>
      </c>
      <c r="I186" s="51"/>
      <c r="J186" s="51"/>
      <c r="K186" s="52"/>
      <c r="L186" s="51"/>
      <c r="M186" s="51"/>
      <c r="N186" s="50"/>
      <c r="O186" s="52">
        <f>SUM(1892-O184)</f>
        <v>63</v>
      </c>
      <c r="P186" s="51"/>
      <c r="Q186" s="84"/>
      <c r="R186" s="82">
        <f>SUM(1912-R184)</f>
        <v>77</v>
      </c>
      <c r="S186" s="51"/>
      <c r="T186" s="51"/>
      <c r="U186" s="51"/>
      <c r="V186" s="53"/>
      <c r="W186" s="52">
        <f>SUM(1900-W184)</f>
        <v>73</v>
      </c>
      <c r="X186" s="51"/>
      <c r="Y186" s="53"/>
      <c r="Z186" s="52"/>
      <c r="AA186" s="50"/>
      <c r="AB186" s="84"/>
      <c r="AC186" s="52">
        <f>SUM(1895-AC184)</f>
        <v>78</v>
      </c>
      <c r="AD186" s="51">
        <f>SUM(1887-AD184)</f>
        <v>9</v>
      </c>
      <c r="AE186" s="50"/>
      <c r="AF186" s="53"/>
      <c r="AG186" s="51">
        <v>71</v>
      </c>
      <c r="AH186" s="51">
        <f>SUM(1885-AH184)</f>
        <v>0</v>
      </c>
      <c r="AI186" s="50"/>
      <c r="AJ186" s="82">
        <f>SUM(1918-AJ184)</f>
        <v>78</v>
      </c>
      <c r="AK186" s="51">
        <f>SUM(1889-AK184)</f>
        <v>18</v>
      </c>
      <c r="AL186" s="51">
        <f>SUM(1891-AL184)</f>
        <v>47</v>
      </c>
      <c r="AM186" s="52"/>
      <c r="AN186" s="51"/>
      <c r="AO186" s="51"/>
      <c r="AP186" s="52"/>
      <c r="AQ186" s="51"/>
      <c r="AR186" s="51"/>
      <c r="AS186" s="53"/>
      <c r="AT186" s="77"/>
      <c r="AU186" s="161"/>
      <c r="AV186" s="50"/>
      <c r="AW186" s="84"/>
      <c r="AX186" s="52">
        <v>24</v>
      </c>
      <c r="AY186" s="51"/>
      <c r="AZ186" s="51"/>
      <c r="BA186" s="51"/>
      <c r="BB186" s="77"/>
      <c r="BC186" s="50"/>
      <c r="BD186" s="50"/>
      <c r="BE186" s="71">
        <f>SUM(1877-BE184)</f>
        <v>58</v>
      </c>
      <c r="BF186" s="51"/>
      <c r="BG186" s="51"/>
      <c r="BH186" s="160"/>
      <c r="BI186" s="52"/>
      <c r="BJ186" s="51"/>
      <c r="BK186" s="58"/>
      <c r="BL186" s="52">
        <f>SUM(1885-BL184)</f>
        <v>29</v>
      </c>
      <c r="BN186" s="151"/>
      <c r="BO186" s="52">
        <f>SUM(1891-BO184)</f>
        <v>86</v>
      </c>
      <c r="BP186" s="51"/>
      <c r="BQ186" s="151"/>
      <c r="BR186" s="52">
        <v>25</v>
      </c>
      <c r="BS186" s="50"/>
      <c r="BT186" s="50"/>
      <c r="BU186" s="84"/>
      <c r="BV186" s="2"/>
      <c r="BW186" s="2"/>
      <c r="BX186" s="2"/>
      <c r="BY186" s="2"/>
      <c r="BZ186" s="2"/>
      <c r="CA186" s="2"/>
      <c r="CB186" s="15"/>
      <c r="CC186" s="15"/>
      <c r="CD186" s="15"/>
      <c r="CE186" s="15"/>
      <c r="CF186" s="15"/>
      <c r="CG186" s="3"/>
      <c r="CH186" s="3"/>
      <c r="CI186" s="10"/>
      <c r="CJ186" s="11"/>
      <c r="CK186" s="11"/>
      <c r="CL186" s="3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</row>
    <row r="187" spans="1:157" s="15" customFormat="1" ht="14.1" customHeight="1" thickTop="1" x14ac:dyDescent="0.2">
      <c r="A187" s="35"/>
      <c r="B187" s="6"/>
      <c r="C187" s="6"/>
      <c r="D187" s="35"/>
      <c r="E187" s="3"/>
      <c r="F187" s="3"/>
      <c r="G187" s="34"/>
      <c r="H187" s="3"/>
      <c r="I187" s="3"/>
      <c r="J187" s="3"/>
      <c r="K187" s="35"/>
      <c r="L187" s="3"/>
      <c r="M187" s="3"/>
      <c r="N187" s="14"/>
      <c r="O187" s="35"/>
      <c r="P187" s="3"/>
      <c r="Q187" s="76"/>
      <c r="R187" s="35"/>
      <c r="S187" s="3"/>
      <c r="T187" s="3"/>
      <c r="U187" s="3"/>
      <c r="V187" s="34"/>
      <c r="W187" s="35"/>
      <c r="X187" s="3"/>
      <c r="Y187" s="34"/>
      <c r="Z187" s="35" t="s">
        <v>1550</v>
      </c>
      <c r="AA187" s="6"/>
      <c r="AB187" s="76"/>
      <c r="AC187" s="38"/>
      <c r="AD187" s="6"/>
      <c r="AE187" s="6"/>
      <c r="AF187" s="34"/>
      <c r="AG187" s="6"/>
      <c r="AH187" s="6"/>
      <c r="AI187" s="6"/>
      <c r="AJ187" s="64"/>
      <c r="AK187" s="3"/>
      <c r="AL187" s="3"/>
      <c r="AM187" s="35"/>
      <c r="AN187" s="6"/>
      <c r="AO187" s="3"/>
      <c r="AP187" s="35" t="s">
        <v>1553</v>
      </c>
      <c r="AQ187" s="6"/>
      <c r="AR187" s="6"/>
      <c r="AS187" s="76"/>
      <c r="AT187" s="35" t="s">
        <v>1556</v>
      </c>
      <c r="AU187" s="3"/>
      <c r="AV187" s="6"/>
      <c r="AW187" s="76"/>
      <c r="AX187" s="35" t="s">
        <v>1560</v>
      </c>
      <c r="AY187" s="3"/>
      <c r="AZ187" s="3"/>
      <c r="BA187" s="3"/>
      <c r="BB187" s="38" t="s">
        <v>1564</v>
      </c>
      <c r="BC187" s="6"/>
      <c r="BD187" s="6"/>
      <c r="BE187" s="35" t="s">
        <v>1566</v>
      </c>
      <c r="BF187" s="3"/>
      <c r="BG187" s="3"/>
      <c r="BH187" s="124"/>
      <c r="BI187" s="35" t="s">
        <v>1569</v>
      </c>
      <c r="BJ187" s="3" t="s">
        <v>1569</v>
      </c>
      <c r="BK187" s="2"/>
      <c r="BL187" s="128"/>
      <c r="BN187" s="132"/>
      <c r="BO187" s="35"/>
      <c r="BP187" s="3"/>
      <c r="BQ187" s="132"/>
      <c r="BR187" s="35" t="s">
        <v>1574</v>
      </c>
      <c r="BS187" s="6"/>
      <c r="BT187" s="6"/>
      <c r="BU187" s="76"/>
      <c r="BV187" s="2"/>
      <c r="BW187" s="2"/>
      <c r="BX187" s="2"/>
      <c r="BY187" s="2"/>
      <c r="BZ187" s="2"/>
      <c r="CA187" s="2"/>
    </row>
    <row r="188" spans="1:157" s="27" customFormat="1" ht="14.1" customHeight="1" x14ac:dyDescent="0.2">
      <c r="A188" s="67"/>
      <c r="B188" s="6"/>
      <c r="C188" s="6"/>
      <c r="D188" s="35"/>
      <c r="E188" s="3"/>
      <c r="F188" s="3"/>
      <c r="G188" s="34"/>
      <c r="H188" s="3"/>
      <c r="I188" s="3"/>
      <c r="J188" s="3"/>
      <c r="K188" s="35"/>
      <c r="L188" s="3"/>
      <c r="M188" s="3"/>
      <c r="N188" s="14"/>
      <c r="O188" s="35"/>
      <c r="P188" s="3"/>
      <c r="Q188" s="90"/>
      <c r="R188" s="35"/>
      <c r="S188" s="3"/>
      <c r="T188" s="3"/>
      <c r="U188" s="3"/>
      <c r="V188" s="34"/>
      <c r="W188" s="35"/>
      <c r="X188" s="3"/>
      <c r="Y188" s="34"/>
      <c r="Z188" s="67" t="s">
        <v>1038</v>
      </c>
      <c r="AA188" s="89"/>
      <c r="AB188" s="90"/>
      <c r="AC188" s="88"/>
      <c r="AD188" s="89"/>
      <c r="AE188" s="89"/>
      <c r="AF188" s="34"/>
      <c r="AG188" s="89"/>
      <c r="AH188" s="89"/>
      <c r="AI188" s="89"/>
      <c r="AJ188" s="64"/>
      <c r="AK188" s="3"/>
      <c r="AL188" s="3"/>
      <c r="AM188" s="35"/>
      <c r="AN188" s="6"/>
      <c r="AO188" s="3"/>
      <c r="AP188" s="39" t="s">
        <v>1555</v>
      </c>
      <c r="AQ188" s="6"/>
      <c r="AR188" s="6"/>
      <c r="AS188" s="34"/>
      <c r="AT188" s="67" t="s">
        <v>1559</v>
      </c>
      <c r="AU188" s="3"/>
      <c r="AV188" s="6"/>
      <c r="AW188" s="76"/>
      <c r="AX188" s="67" t="s">
        <v>1563</v>
      </c>
      <c r="AY188" s="3"/>
      <c r="AZ188" s="3"/>
      <c r="BA188" s="3"/>
      <c r="BB188" s="36" t="s">
        <v>14</v>
      </c>
      <c r="BC188" s="89"/>
      <c r="BD188" s="89"/>
      <c r="BE188" s="35" t="s">
        <v>246</v>
      </c>
      <c r="BF188" s="89"/>
      <c r="BG188" s="3"/>
      <c r="BH188" s="125"/>
      <c r="BI188" s="67" t="s">
        <v>1572</v>
      </c>
      <c r="BJ188" s="10" t="s">
        <v>1578</v>
      </c>
      <c r="BK188" s="2"/>
      <c r="BL188" s="128"/>
      <c r="BM188" s="15"/>
      <c r="BN188" s="132"/>
      <c r="BO188" s="35"/>
      <c r="BP188" s="3"/>
      <c r="BQ188" s="34"/>
      <c r="BR188" s="67" t="s">
        <v>104</v>
      </c>
      <c r="BS188" s="6"/>
      <c r="BT188" s="6"/>
      <c r="BU188" s="76"/>
      <c r="BV188" s="2"/>
      <c r="BW188" s="2"/>
      <c r="BX188" s="2"/>
      <c r="BY188" s="2"/>
      <c r="BZ188" s="2"/>
      <c r="CA188" s="2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</row>
    <row r="189" spans="1:157" s="15" customFormat="1" ht="14.1" customHeight="1" x14ac:dyDescent="0.2">
      <c r="A189" s="67"/>
      <c r="B189" s="6"/>
      <c r="C189" s="6"/>
      <c r="D189" s="35"/>
      <c r="E189" s="3"/>
      <c r="F189" s="3"/>
      <c r="G189" s="34"/>
      <c r="H189" s="3"/>
      <c r="I189" s="3"/>
      <c r="J189" s="3"/>
      <c r="K189" s="35"/>
      <c r="L189" s="3"/>
      <c r="M189" s="3"/>
      <c r="N189" s="14"/>
      <c r="O189" s="35"/>
      <c r="P189" s="3"/>
      <c r="Q189" s="76"/>
      <c r="R189" s="35"/>
      <c r="S189" s="3"/>
      <c r="T189" s="3"/>
      <c r="U189" s="3"/>
      <c r="V189" s="34"/>
      <c r="W189" s="35"/>
      <c r="X189" s="3"/>
      <c r="Y189" s="34"/>
      <c r="Z189" s="67" t="s">
        <v>1552</v>
      </c>
      <c r="AA189" s="3"/>
      <c r="AB189" s="34"/>
      <c r="AC189" s="35"/>
      <c r="AD189" s="3"/>
      <c r="AE189" s="3"/>
      <c r="AF189" s="76"/>
      <c r="AG189" s="6"/>
      <c r="AH189" s="6"/>
      <c r="AI189" s="6"/>
      <c r="AJ189" s="64"/>
      <c r="AK189" s="3"/>
      <c r="AL189" s="3"/>
      <c r="AM189" s="35"/>
      <c r="AN189" s="3"/>
      <c r="AO189" s="3"/>
      <c r="AP189" s="39" t="s">
        <v>261</v>
      </c>
      <c r="AQ189" s="6"/>
      <c r="AR189" s="6"/>
      <c r="AS189" s="76"/>
      <c r="AT189" s="67" t="s">
        <v>1558</v>
      </c>
      <c r="AU189" s="6"/>
      <c r="AV189" s="6"/>
      <c r="AW189" s="76"/>
      <c r="AX189" s="67" t="s">
        <v>1562</v>
      </c>
      <c r="AY189" s="3"/>
      <c r="AZ189" s="3"/>
      <c r="BA189" s="3"/>
      <c r="BB189" s="36" t="s">
        <v>1445</v>
      </c>
      <c r="BC189" s="6"/>
      <c r="BD189" s="6"/>
      <c r="BE189" s="35" t="s">
        <v>1568</v>
      </c>
      <c r="BF189" s="6"/>
      <c r="BG189" s="3"/>
      <c r="BH189" s="124"/>
      <c r="BI189" s="67" t="s">
        <v>1571</v>
      </c>
      <c r="BJ189" s="10" t="s">
        <v>1577</v>
      </c>
      <c r="BK189" s="2"/>
      <c r="BL189" s="128"/>
      <c r="BN189" s="132"/>
      <c r="BO189" s="35"/>
      <c r="BP189" s="3"/>
      <c r="BQ189" s="34"/>
      <c r="BR189" s="67" t="s">
        <v>1576</v>
      </c>
      <c r="BS189" s="6"/>
      <c r="BT189" s="6"/>
      <c r="BU189" s="76"/>
      <c r="BV189" s="2"/>
      <c r="BW189" s="2"/>
      <c r="BX189" s="2"/>
      <c r="BY189" s="2"/>
      <c r="BZ189" s="2"/>
      <c r="CA189" s="2"/>
      <c r="CB189" s="3"/>
      <c r="CC189" s="3"/>
      <c r="CD189" s="6"/>
      <c r="CE189" s="6"/>
      <c r="CF189" s="7"/>
      <c r="CG189" s="21"/>
      <c r="CH189" s="21"/>
      <c r="CI189" s="6"/>
    </row>
    <row r="190" spans="1:157" s="15" customFormat="1" ht="14.1" customHeight="1" x14ac:dyDescent="0.2">
      <c r="A190" s="67"/>
      <c r="B190" s="6"/>
      <c r="C190" s="6"/>
      <c r="D190" s="35"/>
      <c r="E190" s="3"/>
      <c r="F190" s="3"/>
      <c r="G190" s="34"/>
      <c r="H190" s="3"/>
      <c r="I190" s="3"/>
      <c r="J190" s="3"/>
      <c r="K190" s="35"/>
      <c r="L190" s="3"/>
      <c r="M190" s="3"/>
      <c r="N190" s="14"/>
      <c r="O190" s="35"/>
      <c r="P190" s="3"/>
      <c r="Q190" s="76"/>
      <c r="R190" s="35"/>
      <c r="S190" s="3"/>
      <c r="T190" s="3"/>
      <c r="U190" s="3"/>
      <c r="V190" s="34"/>
      <c r="W190" s="35"/>
      <c r="X190" s="3"/>
      <c r="Y190" s="34"/>
      <c r="Z190" s="67">
        <v>1831</v>
      </c>
      <c r="AA190" s="3"/>
      <c r="AB190" s="34"/>
      <c r="AC190" s="35"/>
      <c r="AD190" s="3"/>
      <c r="AE190" s="3"/>
      <c r="AF190" s="34"/>
      <c r="AG190" s="3"/>
      <c r="AH190" s="4"/>
      <c r="AI190" s="6"/>
      <c r="AJ190" s="64"/>
      <c r="AK190" s="3"/>
      <c r="AL190" s="3"/>
      <c r="AM190" s="38"/>
      <c r="AN190" s="6"/>
      <c r="AO190" s="6"/>
      <c r="AP190" s="39">
        <v>1818</v>
      </c>
      <c r="AQ190" s="6"/>
      <c r="AR190" s="6"/>
      <c r="AS190" s="34"/>
      <c r="AT190" s="67">
        <v>1897</v>
      </c>
      <c r="AU190" s="3"/>
      <c r="AV190" s="6"/>
      <c r="AW190" s="76"/>
      <c r="AX190" s="67">
        <f>SUM(1865-AX192)</f>
        <v>1853</v>
      </c>
      <c r="AY190" s="3"/>
      <c r="AZ190" s="3"/>
      <c r="BA190" s="3"/>
      <c r="BB190" s="38">
        <f>SUM(1862-BB192)</f>
        <v>1846</v>
      </c>
      <c r="BC190" s="6"/>
      <c r="BD190" s="6"/>
      <c r="BE190" s="35">
        <v>1841</v>
      </c>
      <c r="BF190" s="6"/>
      <c r="BG190" s="6"/>
      <c r="BH190" s="124"/>
      <c r="BI190" s="67">
        <v>1879</v>
      </c>
      <c r="BJ190" s="3">
        <f>SUM(1858-BJ192)</f>
        <v>1858</v>
      </c>
      <c r="BK190" s="2"/>
      <c r="BL190" s="128"/>
      <c r="BN190" s="132"/>
      <c r="BO190" s="35"/>
      <c r="BP190" s="3"/>
      <c r="BQ190" s="76"/>
      <c r="BR190" s="35">
        <f>SUM(1857-BR192)</f>
        <v>1839</v>
      </c>
      <c r="BS190" s="6"/>
      <c r="BT190" s="6"/>
      <c r="BU190" s="76"/>
      <c r="BV190" s="2"/>
      <c r="BW190" s="2"/>
      <c r="BX190" s="2"/>
      <c r="BY190" s="2"/>
      <c r="BZ190" s="2"/>
      <c r="CA190" s="2"/>
    </row>
    <row r="191" spans="1:157" s="15" customFormat="1" ht="14.1" customHeight="1" x14ac:dyDescent="0.2">
      <c r="A191" s="67"/>
      <c r="B191" s="6"/>
      <c r="C191" s="6"/>
      <c r="D191" s="35"/>
      <c r="E191" s="3"/>
      <c r="F191" s="3"/>
      <c r="G191" s="34"/>
      <c r="H191" s="3"/>
      <c r="I191" s="3"/>
      <c r="J191" s="3"/>
      <c r="K191" s="35"/>
      <c r="L191" s="3"/>
      <c r="M191" s="3"/>
      <c r="N191" s="14"/>
      <c r="O191" s="35"/>
      <c r="P191" s="3"/>
      <c r="Q191" s="76"/>
      <c r="R191" s="35"/>
      <c r="S191" s="3"/>
      <c r="T191" s="3"/>
      <c r="U191" s="3"/>
      <c r="V191" s="34"/>
      <c r="W191" s="35"/>
      <c r="X191" s="3"/>
      <c r="Y191" s="34"/>
      <c r="Z191" s="67" t="s">
        <v>1551</v>
      </c>
      <c r="AA191" s="3"/>
      <c r="AB191" s="34"/>
      <c r="AC191" s="35"/>
      <c r="AD191" s="3"/>
      <c r="AE191" s="3"/>
      <c r="AF191" s="34"/>
      <c r="AG191" s="6"/>
      <c r="AH191" s="6"/>
      <c r="AI191" s="6"/>
      <c r="AJ191" s="64"/>
      <c r="AK191" s="3"/>
      <c r="AL191" s="3"/>
      <c r="AM191" s="35"/>
      <c r="AN191" s="3"/>
      <c r="AO191" s="3"/>
      <c r="AP191" s="39" t="s">
        <v>1554</v>
      </c>
      <c r="AQ191" s="6"/>
      <c r="AR191" s="6"/>
      <c r="AS191" s="76"/>
      <c r="AT191" s="67" t="s">
        <v>1557</v>
      </c>
      <c r="AU191" s="3"/>
      <c r="AV191" s="6"/>
      <c r="AW191" s="76"/>
      <c r="AX191" s="39" t="s">
        <v>1561</v>
      </c>
      <c r="AY191" s="6"/>
      <c r="AZ191" s="6"/>
      <c r="BA191" s="6"/>
      <c r="BB191" s="36" t="s">
        <v>1565</v>
      </c>
      <c r="BC191" s="6"/>
      <c r="BD191" s="6"/>
      <c r="BE191" s="35" t="s">
        <v>1567</v>
      </c>
      <c r="BF191" s="6"/>
      <c r="BG191" s="6"/>
      <c r="BH191" s="124"/>
      <c r="BI191" s="67" t="s">
        <v>1570</v>
      </c>
      <c r="BJ191" s="10" t="s">
        <v>134</v>
      </c>
      <c r="BK191" s="2"/>
      <c r="BL191" s="128"/>
      <c r="BN191" s="132"/>
      <c r="BO191" s="35"/>
      <c r="BP191" s="6"/>
      <c r="BQ191" s="76"/>
      <c r="BR191" s="67" t="s">
        <v>1575</v>
      </c>
      <c r="BS191" s="6"/>
      <c r="BT191" s="6"/>
      <c r="BU191" s="76"/>
      <c r="BV191" s="2"/>
      <c r="BW191" s="2"/>
      <c r="BX191" s="2"/>
      <c r="BY191" s="2"/>
      <c r="BZ191" s="2"/>
      <c r="CA191" s="2"/>
    </row>
    <row r="192" spans="1:157" s="15" customFormat="1" ht="14.1" customHeight="1" thickBot="1" x14ac:dyDescent="0.25">
      <c r="A192" s="35"/>
      <c r="B192" s="3"/>
      <c r="C192" s="6"/>
      <c r="D192" s="38"/>
      <c r="E192" s="6"/>
      <c r="F192" s="6"/>
      <c r="G192" s="76"/>
      <c r="H192" s="3"/>
      <c r="I192" s="3"/>
      <c r="J192" s="3"/>
      <c r="K192" s="35"/>
      <c r="L192" s="3"/>
      <c r="M192" s="3"/>
      <c r="N192" s="14"/>
      <c r="O192" s="35"/>
      <c r="P192" s="3"/>
      <c r="Q192" s="76"/>
      <c r="R192" s="35"/>
      <c r="S192" s="3"/>
      <c r="T192" s="3"/>
      <c r="U192" s="3"/>
      <c r="V192" s="34"/>
      <c r="W192" s="35"/>
      <c r="X192" s="3"/>
      <c r="Y192" s="34"/>
      <c r="Z192" s="35">
        <f>SUM(1887-Z190)</f>
        <v>56</v>
      </c>
      <c r="AA192" s="3"/>
      <c r="AB192" s="34"/>
      <c r="AC192" s="35"/>
      <c r="AD192" s="3"/>
      <c r="AE192" s="3"/>
      <c r="AF192" s="34"/>
      <c r="AG192" s="3"/>
      <c r="AH192" s="10"/>
      <c r="AI192" s="6"/>
      <c r="AJ192" s="64"/>
      <c r="AK192" s="3"/>
      <c r="AL192" s="3"/>
      <c r="AM192" s="38"/>
      <c r="AN192" s="6"/>
      <c r="AO192" s="6"/>
      <c r="AP192" s="35">
        <f>SUM(1870-AP190)</f>
        <v>52</v>
      </c>
      <c r="AQ192" s="6"/>
      <c r="AR192" s="6"/>
      <c r="AS192" s="34"/>
      <c r="AT192" s="35">
        <f>SUM(1897-AT190)</f>
        <v>0</v>
      </c>
      <c r="AU192" s="3"/>
      <c r="AV192" s="6"/>
      <c r="AW192" s="76"/>
      <c r="AX192" s="35">
        <v>12</v>
      </c>
      <c r="AY192" s="3"/>
      <c r="AZ192" s="3"/>
      <c r="BA192" s="3"/>
      <c r="BB192" s="36">
        <v>16</v>
      </c>
      <c r="BC192" s="6"/>
      <c r="BD192" s="6"/>
      <c r="BE192" s="35">
        <v>18</v>
      </c>
      <c r="BF192" s="3"/>
      <c r="BG192" s="3"/>
      <c r="BH192" s="124"/>
      <c r="BI192" s="35">
        <f>SUM(1887-BI190)</f>
        <v>8</v>
      </c>
      <c r="BJ192" s="10">
        <v>0</v>
      </c>
      <c r="BK192" s="2"/>
      <c r="BL192" s="128"/>
      <c r="BN192" s="132"/>
      <c r="BO192" s="35"/>
      <c r="BP192" s="6"/>
      <c r="BQ192" s="76"/>
      <c r="BR192" s="35">
        <v>18</v>
      </c>
      <c r="BS192" s="6"/>
      <c r="BT192" s="3"/>
      <c r="BU192" s="76"/>
      <c r="BV192" s="2"/>
      <c r="BW192" s="2"/>
      <c r="BX192" s="2"/>
      <c r="BY192" s="2"/>
      <c r="BZ192" s="2"/>
      <c r="CA192" s="2"/>
    </row>
    <row r="193" spans="1:157" s="45" customFormat="1" ht="14.1" customHeight="1" thickTop="1" x14ac:dyDescent="0.2">
      <c r="A193" s="29" t="s">
        <v>1579</v>
      </c>
      <c r="B193" s="70" t="s">
        <v>1579</v>
      </c>
      <c r="C193" s="40"/>
      <c r="D193" s="29"/>
      <c r="E193" s="30"/>
      <c r="F193" s="30"/>
      <c r="G193" s="32"/>
      <c r="H193" s="30"/>
      <c r="I193" s="30"/>
      <c r="J193" s="30"/>
      <c r="K193" s="29" t="s">
        <v>1581</v>
      </c>
      <c r="L193" s="30" t="s">
        <v>1581</v>
      </c>
      <c r="M193" s="30" t="s">
        <v>1581</v>
      </c>
      <c r="N193" s="40"/>
      <c r="O193" s="31"/>
      <c r="P193" s="40"/>
      <c r="Q193" s="81"/>
      <c r="R193" s="80" t="s">
        <v>1585</v>
      </c>
      <c r="S193" s="30" t="s">
        <v>1585</v>
      </c>
      <c r="T193" s="40" t="s">
        <v>1585</v>
      </c>
      <c r="U193" s="40"/>
      <c r="V193" s="81"/>
      <c r="W193" s="29" t="s">
        <v>1587</v>
      </c>
      <c r="X193" s="30"/>
      <c r="Y193" s="32"/>
      <c r="Z193" s="29" t="s">
        <v>1589</v>
      </c>
      <c r="AA193" s="30"/>
      <c r="AB193" s="32"/>
      <c r="AC193" s="29" t="s">
        <v>1592</v>
      </c>
      <c r="AD193" s="30"/>
      <c r="AE193" s="30"/>
      <c r="AF193" s="32"/>
      <c r="AG193" s="30" t="s">
        <v>1595</v>
      </c>
      <c r="AH193" s="30" t="s">
        <v>1595</v>
      </c>
      <c r="AI193" s="30" t="s">
        <v>1595</v>
      </c>
      <c r="AJ193" s="31"/>
      <c r="AK193" s="40"/>
      <c r="AL193" s="40"/>
      <c r="AM193" s="31"/>
      <c r="AN193" s="40"/>
      <c r="AO193" s="40"/>
      <c r="AP193" s="29"/>
      <c r="AQ193" s="40"/>
      <c r="AR193" s="40"/>
      <c r="AS193" s="81"/>
      <c r="AT193" s="29"/>
      <c r="AU193" s="30"/>
      <c r="AV193" s="40"/>
      <c r="AW193" s="81"/>
      <c r="AX193" s="31"/>
      <c r="AY193" s="40"/>
      <c r="AZ193" s="40"/>
      <c r="BA193" s="40"/>
      <c r="BB193" s="149"/>
      <c r="BC193" s="40"/>
      <c r="BD193" s="40"/>
      <c r="BE193" s="29"/>
      <c r="BF193" s="30"/>
      <c r="BG193" s="30"/>
      <c r="BH193" s="159"/>
      <c r="BI193" s="29"/>
      <c r="BJ193" s="74"/>
      <c r="BK193" s="33"/>
      <c r="BL193" s="157"/>
      <c r="BN193" s="158"/>
      <c r="BO193" s="29" t="s">
        <v>1598</v>
      </c>
      <c r="BP193" s="30" t="s">
        <v>1598</v>
      </c>
      <c r="BQ193" s="81"/>
      <c r="BR193" s="31"/>
      <c r="BS193" s="30"/>
      <c r="BT193" s="30"/>
      <c r="BU193" s="81"/>
      <c r="BV193" s="2"/>
      <c r="BW193" s="2"/>
      <c r="BX193" s="2"/>
      <c r="BY193" s="2"/>
      <c r="BZ193" s="2"/>
      <c r="CA193" s="2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</row>
    <row r="194" spans="1:157" s="15" customFormat="1" ht="14.1" customHeight="1" x14ac:dyDescent="0.2">
      <c r="A194" s="39"/>
      <c r="B194" s="24" t="s">
        <v>128</v>
      </c>
      <c r="C194" s="6"/>
      <c r="D194" s="35"/>
      <c r="E194" s="3"/>
      <c r="F194" s="3"/>
      <c r="G194" s="34"/>
      <c r="H194" s="3"/>
      <c r="I194" s="3"/>
      <c r="J194" s="3"/>
      <c r="K194" s="39" t="s">
        <v>104</v>
      </c>
      <c r="L194" s="4" t="s">
        <v>1584</v>
      </c>
      <c r="M194" s="4" t="s">
        <v>783</v>
      </c>
      <c r="N194" s="6"/>
      <c r="O194" s="38"/>
      <c r="P194" s="6"/>
      <c r="Q194" s="76"/>
      <c r="R194" s="66" t="s">
        <v>1612</v>
      </c>
      <c r="S194" s="4" t="s">
        <v>1606</v>
      </c>
      <c r="T194" s="7" t="s">
        <v>246</v>
      </c>
      <c r="U194" s="6"/>
      <c r="V194" s="76"/>
      <c r="W194" s="39" t="s">
        <v>272</v>
      </c>
      <c r="X194" s="3"/>
      <c r="Y194" s="34"/>
      <c r="Z194" s="67" t="s">
        <v>1591</v>
      </c>
      <c r="AA194" s="6"/>
      <c r="AB194" s="76"/>
      <c r="AC194" s="67" t="s">
        <v>1594</v>
      </c>
      <c r="AD194" s="6"/>
      <c r="AE194" s="6"/>
      <c r="AF194" s="34"/>
      <c r="AG194" s="4" t="s">
        <v>120</v>
      </c>
      <c r="AH194" s="4" t="s">
        <v>104</v>
      </c>
      <c r="AI194" s="4" t="s">
        <v>290</v>
      </c>
      <c r="AJ194" s="88"/>
      <c r="AK194" s="6"/>
      <c r="AL194" s="6"/>
      <c r="AM194" s="38"/>
      <c r="AN194" s="6"/>
      <c r="AO194" s="6"/>
      <c r="AP194" s="35"/>
      <c r="AQ194" s="6"/>
      <c r="AR194" s="6"/>
      <c r="AS194" s="76"/>
      <c r="AT194" s="35"/>
      <c r="AU194" s="3"/>
      <c r="AV194" s="6"/>
      <c r="AW194" s="76"/>
      <c r="AX194" s="38"/>
      <c r="AY194" s="6"/>
      <c r="AZ194" s="6"/>
      <c r="BA194" s="6"/>
      <c r="BB194" s="36"/>
      <c r="BC194" s="6"/>
      <c r="BD194" s="6"/>
      <c r="BE194" s="35"/>
      <c r="BF194" s="3"/>
      <c r="BG194" s="3"/>
      <c r="BH194" s="124"/>
      <c r="BI194" s="35"/>
      <c r="BJ194" s="10"/>
      <c r="BK194" s="2"/>
      <c r="BL194" s="128"/>
      <c r="BN194" s="132"/>
      <c r="BO194" s="35" t="s">
        <v>148</v>
      </c>
      <c r="BP194" s="10" t="s">
        <v>441</v>
      </c>
      <c r="BQ194" s="76"/>
      <c r="BR194" s="38"/>
      <c r="BS194" s="3"/>
      <c r="BT194" s="3"/>
      <c r="BU194" s="34"/>
      <c r="BV194" s="2"/>
      <c r="BW194" s="2"/>
      <c r="BX194" s="2"/>
      <c r="BY194" s="2"/>
      <c r="BZ194" s="2"/>
      <c r="CA194" s="2"/>
    </row>
    <row r="195" spans="1:157" s="15" customFormat="1" ht="14.1" customHeight="1" x14ac:dyDescent="0.2">
      <c r="A195" s="39" t="s">
        <v>1510</v>
      </c>
      <c r="B195" s="24" t="s">
        <v>423</v>
      </c>
      <c r="C195" s="6"/>
      <c r="D195" s="35"/>
      <c r="E195" s="3"/>
      <c r="F195" s="3"/>
      <c r="G195" s="34"/>
      <c r="H195" s="3"/>
      <c r="I195" s="3"/>
      <c r="J195" s="3"/>
      <c r="K195" s="39" t="s">
        <v>966</v>
      </c>
      <c r="L195" s="4" t="s">
        <v>1583</v>
      </c>
      <c r="M195" s="4" t="s">
        <v>1464</v>
      </c>
      <c r="N195" s="6"/>
      <c r="O195" s="38"/>
      <c r="P195" s="6"/>
      <c r="Q195" s="76"/>
      <c r="R195" s="66" t="s">
        <v>1207</v>
      </c>
      <c r="S195" s="4" t="s">
        <v>1605</v>
      </c>
      <c r="T195" s="7" t="s">
        <v>1129</v>
      </c>
      <c r="U195" s="6"/>
      <c r="V195" s="76"/>
      <c r="W195" s="39" t="s">
        <v>1588</v>
      </c>
      <c r="X195" s="3"/>
      <c r="Y195" s="34"/>
      <c r="Z195" s="67" t="s">
        <v>306</v>
      </c>
      <c r="AA195" s="6"/>
      <c r="AB195" s="76"/>
      <c r="AC195" s="67" t="s">
        <v>306</v>
      </c>
      <c r="AD195" s="6"/>
      <c r="AE195" s="6"/>
      <c r="AF195" s="76"/>
      <c r="AG195" s="4" t="s">
        <v>1608</v>
      </c>
      <c r="AH195" s="4" t="s">
        <v>1614</v>
      </c>
      <c r="AI195" s="4" t="s">
        <v>1597</v>
      </c>
      <c r="AJ195" s="38"/>
      <c r="AK195" s="6"/>
      <c r="AL195" s="6"/>
      <c r="AM195" s="38"/>
      <c r="AN195" s="6"/>
      <c r="AO195" s="6"/>
      <c r="AP195" s="35"/>
      <c r="AQ195" s="6"/>
      <c r="AR195" s="6"/>
      <c r="AS195" s="76"/>
      <c r="AT195" s="35"/>
      <c r="AU195" s="3"/>
      <c r="AV195" s="6"/>
      <c r="AW195" s="76"/>
      <c r="AX195" s="38"/>
      <c r="AY195" s="6"/>
      <c r="AZ195" s="6"/>
      <c r="BA195" s="6"/>
      <c r="BB195" s="36"/>
      <c r="BC195" s="6"/>
      <c r="BD195" s="6"/>
      <c r="BE195" s="35"/>
      <c r="BF195" s="3"/>
      <c r="BG195" s="3"/>
      <c r="BH195" s="124"/>
      <c r="BI195" s="35"/>
      <c r="BJ195" s="10"/>
      <c r="BK195" s="2"/>
      <c r="BL195" s="128"/>
      <c r="BN195" s="132"/>
      <c r="BO195" s="35" t="s">
        <v>1576</v>
      </c>
      <c r="BP195" s="10" t="s">
        <v>185</v>
      </c>
      <c r="BQ195" s="34"/>
      <c r="BR195" s="38"/>
      <c r="BS195" s="3"/>
      <c r="BU195" s="34"/>
      <c r="BV195" s="2"/>
      <c r="BW195" s="2"/>
      <c r="BX195" s="2"/>
      <c r="BY195" s="2"/>
      <c r="BZ195" s="2"/>
      <c r="CA195" s="2"/>
      <c r="CB195" s="4"/>
      <c r="CC195" s="4"/>
      <c r="CD195" s="1"/>
      <c r="CE195" s="1"/>
      <c r="CF195" s="3"/>
    </row>
    <row r="196" spans="1:157" s="15" customFormat="1" ht="14.1" customHeight="1" x14ac:dyDescent="0.2">
      <c r="A196" s="39">
        <v>1888</v>
      </c>
      <c r="B196" s="24" t="s">
        <v>1600</v>
      </c>
      <c r="C196" s="6"/>
      <c r="D196" s="35"/>
      <c r="E196" s="3"/>
      <c r="F196" s="3"/>
      <c r="G196" s="34"/>
      <c r="H196" s="3"/>
      <c r="I196" s="3"/>
      <c r="J196" s="3"/>
      <c r="K196" s="39">
        <v>1839</v>
      </c>
      <c r="L196" s="4">
        <v>1854</v>
      </c>
      <c r="M196" s="4">
        <v>1846</v>
      </c>
      <c r="N196" s="6"/>
      <c r="O196" s="38"/>
      <c r="P196" s="6"/>
      <c r="Q196" s="76"/>
      <c r="R196" s="66">
        <v>1857</v>
      </c>
      <c r="S196" s="4">
        <v>1855</v>
      </c>
      <c r="T196" s="6">
        <f>SUM(1863-T198)</f>
        <v>1789</v>
      </c>
      <c r="U196" s="6"/>
      <c r="V196" s="76"/>
      <c r="W196" s="39">
        <v>1832</v>
      </c>
      <c r="X196" s="3"/>
      <c r="Y196" s="34"/>
      <c r="Z196" s="67">
        <v>1897</v>
      </c>
      <c r="AA196" s="3"/>
      <c r="AB196" s="34"/>
      <c r="AC196" s="67">
        <v>1844</v>
      </c>
      <c r="AD196" s="3"/>
      <c r="AE196" s="3"/>
      <c r="AF196" s="34"/>
      <c r="AG196" s="4">
        <v>1824</v>
      </c>
      <c r="AH196" s="4">
        <v>1784</v>
      </c>
      <c r="AI196" s="4">
        <v>1887</v>
      </c>
      <c r="AJ196" s="38"/>
      <c r="AK196" s="6"/>
      <c r="AL196" s="6"/>
      <c r="AM196" s="38"/>
      <c r="AN196" s="6"/>
      <c r="AO196" s="6"/>
      <c r="AP196" s="35"/>
      <c r="AQ196" s="6"/>
      <c r="AR196" s="6"/>
      <c r="AS196" s="76"/>
      <c r="AT196" s="35"/>
      <c r="AU196" s="3"/>
      <c r="AV196" s="6"/>
      <c r="AW196" s="76"/>
      <c r="AX196" s="38"/>
      <c r="AY196" s="6"/>
      <c r="AZ196" s="6"/>
      <c r="BA196" s="6"/>
      <c r="BB196" s="38"/>
      <c r="BC196" s="6"/>
      <c r="BD196" s="6"/>
      <c r="BE196" s="35"/>
      <c r="BF196" s="3"/>
      <c r="BG196" s="3"/>
      <c r="BH196" s="124"/>
      <c r="BI196" s="35"/>
      <c r="BJ196" s="10"/>
      <c r="BK196" s="2"/>
      <c r="BL196" s="128"/>
      <c r="BN196" s="132"/>
      <c r="BO196" s="35">
        <v>1837</v>
      </c>
      <c r="BP196" s="10">
        <v>1825</v>
      </c>
      <c r="BQ196" s="76"/>
      <c r="BR196" s="38"/>
      <c r="BS196" s="6"/>
      <c r="BU196" s="76"/>
      <c r="BV196" s="2"/>
      <c r="BW196" s="2"/>
      <c r="BX196" s="2"/>
      <c r="BY196" s="2"/>
      <c r="BZ196" s="2"/>
      <c r="CA196" s="2"/>
      <c r="CB196" s="4"/>
      <c r="CC196" s="4"/>
      <c r="CD196" s="13"/>
      <c r="CE196" s="13"/>
      <c r="CF196" s="3"/>
      <c r="CG196" s="3"/>
      <c r="CH196" s="4"/>
      <c r="CI196" s="4"/>
      <c r="CJ196" s="13"/>
      <c r="CK196" s="13"/>
      <c r="CL196" s="3"/>
    </row>
    <row r="197" spans="1:157" s="15" customFormat="1" ht="14.1" customHeight="1" x14ac:dyDescent="0.2">
      <c r="A197" s="39" t="s">
        <v>1580</v>
      </c>
      <c r="B197" s="24" t="s">
        <v>1601</v>
      </c>
      <c r="C197" s="6"/>
      <c r="D197" s="35"/>
      <c r="E197" s="3"/>
      <c r="F197" s="3"/>
      <c r="G197" s="34"/>
      <c r="H197" s="3"/>
      <c r="I197" s="3"/>
      <c r="J197" s="3"/>
      <c r="K197" s="64" t="s">
        <v>1610</v>
      </c>
      <c r="L197" s="4" t="s">
        <v>1582</v>
      </c>
      <c r="M197" s="20" t="s">
        <v>1603</v>
      </c>
      <c r="N197" s="6"/>
      <c r="O197" s="38"/>
      <c r="P197" s="6"/>
      <c r="Q197" s="76"/>
      <c r="R197" s="66" t="s">
        <v>1611</v>
      </c>
      <c r="S197" s="4" t="s">
        <v>1604</v>
      </c>
      <c r="T197" s="7" t="s">
        <v>1586</v>
      </c>
      <c r="U197" s="6"/>
      <c r="V197" s="76"/>
      <c r="W197" s="79" t="s">
        <v>56</v>
      </c>
      <c r="X197" s="3"/>
      <c r="Y197" s="34"/>
      <c r="Z197" s="67" t="s">
        <v>1590</v>
      </c>
      <c r="AA197" s="6"/>
      <c r="AB197" s="76"/>
      <c r="AC197" s="67" t="s">
        <v>1593</v>
      </c>
      <c r="AD197" s="6"/>
      <c r="AE197" s="6"/>
      <c r="AF197" s="34"/>
      <c r="AG197" s="20" t="s">
        <v>1607</v>
      </c>
      <c r="AH197" s="4" t="s">
        <v>1613</v>
      </c>
      <c r="AI197" s="4" t="s">
        <v>1596</v>
      </c>
      <c r="AJ197" s="38"/>
      <c r="AK197" s="6"/>
      <c r="AL197" s="6"/>
      <c r="AM197" s="38"/>
      <c r="AN197" s="6"/>
      <c r="AO197" s="6"/>
      <c r="AP197" s="35"/>
      <c r="AQ197" s="6"/>
      <c r="AR197" s="6"/>
      <c r="AS197" s="76"/>
      <c r="AT197" s="35"/>
      <c r="AU197" s="3"/>
      <c r="AV197" s="6"/>
      <c r="AW197" s="76"/>
      <c r="AX197" s="38"/>
      <c r="AY197" s="6"/>
      <c r="AZ197" s="6"/>
      <c r="BA197" s="6"/>
      <c r="BB197" s="38"/>
      <c r="BC197" s="6"/>
      <c r="BD197" s="6"/>
      <c r="BE197" s="35"/>
      <c r="BF197" s="6"/>
      <c r="BG197" s="6"/>
      <c r="BH197" s="124"/>
      <c r="BI197" s="35"/>
      <c r="BJ197" s="10"/>
      <c r="BK197" s="2"/>
      <c r="BL197" s="128"/>
      <c r="BN197" s="132"/>
      <c r="BO197" s="35" t="s">
        <v>1609</v>
      </c>
      <c r="BP197" s="10" t="s">
        <v>1599</v>
      </c>
      <c r="BQ197" s="132"/>
      <c r="BR197" s="35"/>
      <c r="BS197" s="3"/>
      <c r="BU197" s="34"/>
      <c r="BV197" s="2"/>
      <c r="BW197" s="2"/>
      <c r="BX197" s="2"/>
      <c r="BY197" s="2"/>
      <c r="BZ197" s="2"/>
      <c r="CA197" s="2"/>
      <c r="CG197" s="14"/>
      <c r="CH197" s="20"/>
      <c r="CI197" s="20"/>
      <c r="CJ197" s="22"/>
      <c r="CK197" s="22"/>
      <c r="CL197" s="14"/>
    </row>
    <row r="198" spans="1:157" s="78" customFormat="1" ht="14.1" customHeight="1" thickBot="1" x14ac:dyDescent="0.25">
      <c r="A198" s="52">
        <f>SUM(1888-A196)</f>
        <v>0</v>
      </c>
      <c r="B198" s="60" t="s">
        <v>1602</v>
      </c>
      <c r="C198" s="50"/>
      <c r="D198" s="52"/>
      <c r="E198" s="51"/>
      <c r="F198" s="51"/>
      <c r="G198" s="53"/>
      <c r="H198" s="51"/>
      <c r="I198" s="51"/>
      <c r="J198" s="51"/>
      <c r="K198" s="52">
        <f>SUM(1905-K196)</f>
        <v>66</v>
      </c>
      <c r="L198" s="51">
        <f>SUM(1891-L196)</f>
        <v>37</v>
      </c>
      <c r="M198" s="51">
        <f>SUM(1910-M196)</f>
        <v>64</v>
      </c>
      <c r="N198" s="50"/>
      <c r="O198" s="77"/>
      <c r="P198" s="50"/>
      <c r="Q198" s="84"/>
      <c r="R198" s="82">
        <f>SUM(1907-R196)</f>
        <v>50</v>
      </c>
      <c r="S198" s="51">
        <f>SUM(1894 -S196)</f>
        <v>39</v>
      </c>
      <c r="T198" s="55">
        <v>74</v>
      </c>
      <c r="U198" s="50"/>
      <c r="V198" s="84"/>
      <c r="W198" s="52">
        <f>SUM(1900-W196)</f>
        <v>68</v>
      </c>
      <c r="X198" s="51"/>
      <c r="Y198" s="53"/>
      <c r="Z198" s="52">
        <f>SUM(1897-Z196)</f>
        <v>0</v>
      </c>
      <c r="AA198" s="50"/>
      <c r="AB198" s="84"/>
      <c r="AC198" s="52">
        <f>SUM(1897-AC196)</f>
        <v>53</v>
      </c>
      <c r="AD198" s="50"/>
      <c r="AE198" s="50"/>
      <c r="AF198" s="84"/>
      <c r="AG198" s="51">
        <f>SUM(1905-AG196)</f>
        <v>81</v>
      </c>
      <c r="AH198" s="51">
        <f>SUM(1866-AH196)</f>
        <v>82</v>
      </c>
      <c r="AI198" s="51">
        <f>SUM(1888-AI196)</f>
        <v>1</v>
      </c>
      <c r="AJ198" s="77"/>
      <c r="AK198" s="51"/>
      <c r="AL198" s="51"/>
      <c r="AM198" s="77"/>
      <c r="AN198" s="50"/>
      <c r="AO198" s="50"/>
      <c r="AP198" s="52"/>
      <c r="AQ198" s="50"/>
      <c r="AR198" s="50"/>
      <c r="AS198" s="84"/>
      <c r="AT198" s="52"/>
      <c r="AU198" s="51"/>
      <c r="AV198" s="50"/>
      <c r="AW198" s="84"/>
      <c r="AX198" s="77"/>
      <c r="AY198" s="50"/>
      <c r="AZ198" s="50"/>
      <c r="BA198" s="50"/>
      <c r="BB198" s="77"/>
      <c r="BC198" s="50"/>
      <c r="BD198" s="50"/>
      <c r="BE198" s="77"/>
      <c r="BF198" s="50"/>
      <c r="BG198" s="50"/>
      <c r="BH198" s="160"/>
      <c r="BI198" s="52"/>
      <c r="BJ198" s="62"/>
      <c r="BK198" s="58"/>
      <c r="BL198" s="150"/>
      <c r="BN198" s="151"/>
      <c r="BO198" s="52">
        <v>22</v>
      </c>
      <c r="BP198" s="51">
        <f>SUM(1895-BP196)</f>
        <v>70</v>
      </c>
      <c r="BQ198" s="151"/>
      <c r="BR198" s="77"/>
      <c r="BS198" s="50"/>
      <c r="BU198" s="84"/>
      <c r="BV198" s="2"/>
      <c r="BW198" s="2"/>
      <c r="BX198" s="2"/>
      <c r="BY198" s="2"/>
      <c r="BZ198" s="2"/>
      <c r="CA198" s="2"/>
      <c r="CB198" s="15"/>
      <c r="CC198" s="15"/>
      <c r="CD198" s="15"/>
      <c r="CE198" s="3"/>
      <c r="CF198" s="10"/>
      <c r="CG198" s="10"/>
      <c r="CH198" s="11"/>
      <c r="CI198" s="11"/>
      <c r="CJ198" s="3"/>
      <c r="CK198" s="14"/>
      <c r="CL198" s="20"/>
      <c r="CM198" s="20"/>
      <c r="CN198" s="22"/>
      <c r="CO198" s="22"/>
      <c r="CP198" s="14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</row>
    <row r="199" spans="1:157" s="15" customFormat="1" ht="14.1" customHeight="1" thickTop="1" x14ac:dyDescent="0.2">
      <c r="A199" s="35"/>
      <c r="B199" s="6"/>
      <c r="C199" s="6"/>
      <c r="D199" s="35"/>
      <c r="E199" s="3"/>
      <c r="F199" s="3"/>
      <c r="G199" s="34"/>
      <c r="H199" s="3" t="s">
        <v>1615</v>
      </c>
      <c r="I199" s="3"/>
      <c r="J199" s="3"/>
      <c r="K199" s="35"/>
      <c r="L199" s="3"/>
      <c r="M199" s="3"/>
      <c r="N199" s="6"/>
      <c r="O199" s="35" t="s">
        <v>1618</v>
      </c>
      <c r="P199" s="3"/>
      <c r="Q199" s="76"/>
      <c r="R199" s="64" t="s">
        <v>1618</v>
      </c>
      <c r="S199" s="3"/>
      <c r="T199" s="7"/>
      <c r="U199" s="6"/>
      <c r="V199" s="76"/>
      <c r="W199" s="35"/>
      <c r="X199" s="3"/>
      <c r="Y199" s="34"/>
      <c r="Z199" s="35" t="s">
        <v>1622</v>
      </c>
      <c r="AA199" s="6"/>
      <c r="AB199" s="76"/>
      <c r="AC199" s="38"/>
      <c r="AD199" s="6"/>
      <c r="AE199" s="6"/>
      <c r="AF199" s="76"/>
      <c r="AG199" s="6"/>
      <c r="AH199" s="6"/>
      <c r="AI199" s="6"/>
      <c r="AJ199" s="64" t="s">
        <v>1624</v>
      </c>
      <c r="AK199" s="3"/>
      <c r="AL199" s="3"/>
      <c r="AM199" s="35" t="s">
        <v>1627</v>
      </c>
      <c r="AN199" s="3" t="s">
        <v>1627</v>
      </c>
      <c r="AO199" s="6"/>
      <c r="AP199" s="35" t="s">
        <v>1631</v>
      </c>
      <c r="AQ199" s="6"/>
      <c r="AR199" s="6"/>
      <c r="AS199" s="76"/>
      <c r="AT199" s="35"/>
      <c r="AU199" s="3"/>
      <c r="AV199" s="6"/>
      <c r="AW199" s="76"/>
      <c r="AX199" s="35" t="s">
        <v>1634</v>
      </c>
      <c r="AY199" s="3" t="s">
        <v>1634</v>
      </c>
      <c r="AZ199" s="3"/>
      <c r="BA199" s="3"/>
      <c r="BB199" s="64" t="s">
        <v>1636</v>
      </c>
      <c r="BC199" s="3" t="s">
        <v>1636</v>
      </c>
      <c r="BD199" s="6"/>
      <c r="BE199" s="35" t="s">
        <v>1638</v>
      </c>
      <c r="BF199" s="6"/>
      <c r="BG199" s="6"/>
      <c r="BH199" s="124"/>
      <c r="BI199" s="35" t="s">
        <v>1640</v>
      </c>
      <c r="BJ199" s="3"/>
      <c r="BK199" s="2"/>
      <c r="BL199" s="35" t="s">
        <v>1644</v>
      </c>
      <c r="BN199" s="132"/>
      <c r="BO199" s="35" t="s">
        <v>1646</v>
      </c>
      <c r="BQ199" s="132"/>
      <c r="BR199" s="35" t="s">
        <v>1650</v>
      </c>
      <c r="BS199" s="6"/>
      <c r="BU199" s="76"/>
      <c r="BV199" s="2"/>
      <c r="BW199" s="2"/>
      <c r="BX199" s="2"/>
      <c r="BY199" s="2"/>
      <c r="BZ199" s="2"/>
      <c r="CA199" s="2"/>
      <c r="CE199" s="2"/>
      <c r="CF199" s="2"/>
      <c r="CG199" s="2"/>
      <c r="CH199" s="2"/>
      <c r="CI199" s="2"/>
      <c r="CJ199" s="2"/>
      <c r="CK199" s="3"/>
      <c r="CL199" s="4"/>
      <c r="CM199" s="4"/>
      <c r="CN199" s="1"/>
      <c r="CO199" s="1"/>
      <c r="CP199" s="3"/>
    </row>
    <row r="200" spans="1:157" s="15" customFormat="1" ht="14.1" customHeight="1" x14ac:dyDescent="0.2">
      <c r="A200" s="35"/>
      <c r="B200" s="6"/>
      <c r="C200" s="6"/>
      <c r="D200" s="38"/>
      <c r="E200" s="3"/>
      <c r="F200" s="3"/>
      <c r="G200" s="34"/>
      <c r="H200" s="4" t="s">
        <v>116</v>
      </c>
      <c r="I200" s="3"/>
      <c r="J200" s="3"/>
      <c r="K200" s="35"/>
      <c r="L200" s="3"/>
      <c r="M200" s="3"/>
      <c r="N200" s="6"/>
      <c r="O200" s="39" t="s">
        <v>1621</v>
      </c>
      <c r="P200" s="3"/>
      <c r="Q200" s="76"/>
      <c r="R200" s="66" t="s">
        <v>246</v>
      </c>
      <c r="S200" s="3"/>
      <c r="T200" s="7"/>
      <c r="U200" s="6"/>
      <c r="V200" s="76"/>
      <c r="W200" s="35"/>
      <c r="X200" s="3"/>
      <c r="Y200" s="34"/>
      <c r="Z200" s="39" t="s">
        <v>159</v>
      </c>
      <c r="AA200" s="6"/>
      <c r="AB200" s="76"/>
      <c r="AC200" s="38"/>
      <c r="AD200" s="6"/>
      <c r="AE200" s="6"/>
      <c r="AF200" s="76"/>
      <c r="AG200" s="6"/>
      <c r="AH200" s="6"/>
      <c r="AI200" s="6"/>
      <c r="AJ200" s="66" t="s">
        <v>128</v>
      </c>
      <c r="AK200" s="3"/>
      <c r="AL200" s="3"/>
      <c r="AM200" s="39" t="s">
        <v>104</v>
      </c>
      <c r="AN200" s="4" t="s">
        <v>1630</v>
      </c>
      <c r="AO200" s="6"/>
      <c r="AP200" s="39" t="s">
        <v>1633</v>
      </c>
      <c r="AQ200" s="6"/>
      <c r="AR200" s="6"/>
      <c r="AS200" s="76"/>
      <c r="AT200" s="35"/>
      <c r="AU200" s="3"/>
      <c r="AV200" s="6"/>
      <c r="AW200" s="76"/>
      <c r="AX200" s="67" t="s">
        <v>1090</v>
      </c>
      <c r="AY200" s="10" t="s">
        <v>120</v>
      </c>
      <c r="AZ200" s="3"/>
      <c r="BA200" s="3"/>
      <c r="BB200" s="66" t="s">
        <v>128</v>
      </c>
      <c r="BC200" s="10" t="s">
        <v>1419</v>
      </c>
      <c r="BD200" s="6"/>
      <c r="BE200" s="67" t="s">
        <v>1639</v>
      </c>
      <c r="BF200" s="6"/>
      <c r="BG200" s="6"/>
      <c r="BH200" s="124"/>
      <c r="BI200" s="67" t="s">
        <v>1643</v>
      </c>
      <c r="BJ200" s="3"/>
      <c r="BK200" s="2"/>
      <c r="BL200" s="39" t="s">
        <v>55</v>
      </c>
      <c r="BN200" s="132"/>
      <c r="BO200" s="39" t="s">
        <v>1649</v>
      </c>
      <c r="BQ200" s="132"/>
      <c r="BR200" s="39" t="s">
        <v>1018</v>
      </c>
      <c r="BS200" s="6"/>
      <c r="BU200" s="76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3"/>
      <c r="CH200" s="3"/>
      <c r="CI200" s="10"/>
      <c r="CJ200" s="11"/>
      <c r="CK200" s="11"/>
      <c r="CL200" s="3"/>
    </row>
    <row r="201" spans="1:157" s="15" customFormat="1" ht="14.1" customHeight="1" x14ac:dyDescent="0.2">
      <c r="A201" s="35"/>
      <c r="B201" s="6"/>
      <c r="C201" s="6"/>
      <c r="D201" s="38"/>
      <c r="E201" s="6"/>
      <c r="F201" s="6"/>
      <c r="G201" s="76"/>
      <c r="H201" s="4" t="s">
        <v>1617</v>
      </c>
      <c r="I201" s="3"/>
      <c r="J201" s="3"/>
      <c r="K201" s="35"/>
      <c r="L201" s="3"/>
      <c r="M201" s="3"/>
      <c r="N201" s="6"/>
      <c r="O201" s="39" t="s">
        <v>1620</v>
      </c>
      <c r="P201" s="6"/>
      <c r="Q201" s="76"/>
      <c r="R201" s="66" t="s">
        <v>331</v>
      </c>
      <c r="S201" s="3"/>
      <c r="T201" s="7"/>
      <c r="U201" s="6"/>
      <c r="V201" s="76"/>
      <c r="W201" s="35"/>
      <c r="X201" s="3"/>
      <c r="Y201" s="34"/>
      <c r="Z201" s="39" t="s">
        <v>331</v>
      </c>
      <c r="AA201" s="6"/>
      <c r="AB201" s="76"/>
      <c r="AC201" s="38"/>
      <c r="AD201" s="6"/>
      <c r="AE201" s="6"/>
      <c r="AF201" s="76"/>
      <c r="AG201" s="6"/>
      <c r="AH201" s="6"/>
      <c r="AI201" s="6"/>
      <c r="AJ201" s="66" t="s">
        <v>1626</v>
      </c>
      <c r="AK201" s="3"/>
      <c r="AL201" s="3"/>
      <c r="AM201" s="39" t="s">
        <v>1129</v>
      </c>
      <c r="AN201" s="4" t="s">
        <v>1629</v>
      </c>
      <c r="AO201" s="6"/>
      <c r="AP201" s="39" t="s">
        <v>1477</v>
      </c>
      <c r="AQ201" s="6"/>
      <c r="AR201" s="6"/>
      <c r="AS201" s="76"/>
      <c r="AT201" s="35"/>
      <c r="AU201" s="3"/>
      <c r="AV201" s="6"/>
      <c r="AW201" s="76"/>
      <c r="AX201" s="67" t="s">
        <v>1655</v>
      </c>
      <c r="AY201" s="10" t="s">
        <v>1576</v>
      </c>
      <c r="AZ201" s="3"/>
      <c r="BA201" s="3"/>
      <c r="BB201" s="66" t="s">
        <v>1404</v>
      </c>
      <c r="BC201" s="10" t="s">
        <v>1404</v>
      </c>
      <c r="BD201" s="6"/>
      <c r="BE201" s="67" t="s">
        <v>754</v>
      </c>
      <c r="BF201" s="6"/>
      <c r="BG201" s="6"/>
      <c r="BH201" s="124"/>
      <c r="BI201" s="67" t="s">
        <v>1642</v>
      </c>
      <c r="BJ201" s="3"/>
      <c r="BK201" s="2"/>
      <c r="BL201" s="39" t="s">
        <v>1577</v>
      </c>
      <c r="BN201" s="132"/>
      <c r="BO201" s="39" t="s">
        <v>1648</v>
      </c>
      <c r="BQ201" s="132"/>
      <c r="BR201" s="39" t="s">
        <v>1576</v>
      </c>
      <c r="BS201" s="6"/>
      <c r="BT201" s="6"/>
      <c r="BU201" s="76"/>
      <c r="BV201" s="2"/>
      <c r="BW201" s="2"/>
      <c r="BX201" s="2"/>
      <c r="BY201" s="2"/>
      <c r="BZ201" s="2"/>
      <c r="CA201" s="2"/>
      <c r="CB201" s="4"/>
      <c r="CC201" s="20"/>
      <c r="CD201" s="1"/>
      <c r="CE201" s="1"/>
      <c r="CF201" s="3"/>
    </row>
    <row r="202" spans="1:157" s="15" customFormat="1" ht="14.1" customHeight="1" x14ac:dyDescent="0.2">
      <c r="A202" s="35"/>
      <c r="B202" s="6"/>
      <c r="C202" s="6"/>
      <c r="D202" s="38"/>
      <c r="E202" s="6"/>
      <c r="F202" s="6"/>
      <c r="G202" s="76"/>
      <c r="H202" s="4">
        <v>1821</v>
      </c>
      <c r="I202" s="6"/>
      <c r="J202" s="6"/>
      <c r="K202" s="35"/>
      <c r="L202" s="3"/>
      <c r="M202" s="3"/>
      <c r="N202" s="3"/>
      <c r="O202" s="39">
        <v>1876</v>
      </c>
      <c r="P202" s="3"/>
      <c r="Q202" s="76"/>
      <c r="R202" s="66">
        <v>1816</v>
      </c>
      <c r="S202" s="3"/>
      <c r="T202" s="7"/>
      <c r="U202" s="6"/>
      <c r="V202" s="76"/>
      <c r="W202" s="35"/>
      <c r="X202" s="3"/>
      <c r="Y202" s="34"/>
      <c r="Z202" s="39">
        <v>1816</v>
      </c>
      <c r="AA202" s="6"/>
      <c r="AB202" s="76"/>
      <c r="AC202" s="38"/>
      <c r="AD202" s="6"/>
      <c r="AE202" s="6"/>
      <c r="AF202" s="76"/>
      <c r="AG202" s="6"/>
      <c r="AH202" s="6"/>
      <c r="AI202" s="6"/>
      <c r="AJ202" s="66">
        <v>1836</v>
      </c>
      <c r="AK202" s="3"/>
      <c r="AL202" s="3"/>
      <c r="AM202" s="39">
        <v>1785</v>
      </c>
      <c r="AN202" s="4">
        <v>1882</v>
      </c>
      <c r="AO202" s="6"/>
      <c r="AP202" s="39">
        <v>1868</v>
      </c>
      <c r="AQ202" s="6"/>
      <c r="AR202" s="6"/>
      <c r="AS202" s="76"/>
      <c r="AT202" s="35"/>
      <c r="AU202" s="3"/>
      <c r="AV202" s="6"/>
      <c r="AW202" s="76"/>
      <c r="AX202" s="67">
        <v>1821</v>
      </c>
      <c r="AY202" s="10">
        <f>SUM(1865-AY204)</f>
        <v>1841</v>
      </c>
      <c r="AZ202" s="3"/>
      <c r="BA202" s="3"/>
      <c r="BB202" s="66">
        <v>1826</v>
      </c>
      <c r="BC202" s="10">
        <v>1834</v>
      </c>
      <c r="BD202" s="6"/>
      <c r="BE202" s="67">
        <v>1896</v>
      </c>
      <c r="BF202" s="6"/>
      <c r="BG202" s="6"/>
      <c r="BH202" s="124"/>
      <c r="BI202" s="35">
        <f>SUM(1866-BI204)</f>
        <v>1865</v>
      </c>
      <c r="BJ202" s="3"/>
      <c r="BK202" s="2"/>
      <c r="BL202" s="39">
        <v>1831</v>
      </c>
      <c r="BN202" s="132"/>
      <c r="BO202" s="39">
        <v>1851</v>
      </c>
      <c r="BP202" s="6"/>
      <c r="BQ202" s="76"/>
      <c r="BR202" s="39">
        <v>1808</v>
      </c>
      <c r="BS202" s="6"/>
      <c r="BT202" s="6"/>
      <c r="BU202" s="76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157" s="15" customFormat="1" ht="14.1" customHeight="1" x14ac:dyDescent="0.2">
      <c r="A203" s="35"/>
      <c r="B203" s="6"/>
      <c r="C203" s="6"/>
      <c r="D203" s="38"/>
      <c r="E203" s="6"/>
      <c r="F203" s="6"/>
      <c r="G203" s="76"/>
      <c r="H203" s="4" t="s">
        <v>1616</v>
      </c>
      <c r="I203" s="3"/>
      <c r="J203" s="6"/>
      <c r="K203" s="35"/>
      <c r="L203" s="3"/>
      <c r="M203" s="3"/>
      <c r="N203" s="6"/>
      <c r="O203" s="39" t="s">
        <v>1619</v>
      </c>
      <c r="P203" s="3"/>
      <c r="Q203" s="76"/>
      <c r="R203" s="66" t="s">
        <v>1652</v>
      </c>
      <c r="S203" s="3"/>
      <c r="T203" s="7"/>
      <c r="U203" s="6"/>
      <c r="V203" s="76"/>
      <c r="W203" s="35"/>
      <c r="X203" s="3"/>
      <c r="Y203" s="34"/>
      <c r="Z203" s="39" t="s">
        <v>1623</v>
      </c>
      <c r="AA203" s="6"/>
      <c r="AB203" s="76"/>
      <c r="AC203" s="38"/>
      <c r="AD203" s="6"/>
      <c r="AE203" s="6"/>
      <c r="AF203" s="76"/>
      <c r="AG203" s="6"/>
      <c r="AH203" s="6"/>
      <c r="AI203" s="6"/>
      <c r="AJ203" s="66" t="s">
        <v>1625</v>
      </c>
      <c r="AK203" s="3"/>
      <c r="AL203" s="3"/>
      <c r="AM203" s="39" t="s">
        <v>1653</v>
      </c>
      <c r="AN203" s="4" t="s">
        <v>1628</v>
      </c>
      <c r="AO203" s="6"/>
      <c r="AP203" s="39" t="s">
        <v>1632</v>
      </c>
      <c r="AQ203" s="6"/>
      <c r="AR203" s="6"/>
      <c r="AS203" s="76"/>
      <c r="AT203" s="35"/>
      <c r="AU203" s="3"/>
      <c r="AV203" s="6"/>
      <c r="AW203" s="76"/>
      <c r="AX203" s="67" t="s">
        <v>1654</v>
      </c>
      <c r="AY203" s="3" t="s">
        <v>1635</v>
      </c>
      <c r="AZ203" s="3"/>
      <c r="BA203" s="3"/>
      <c r="BB203" s="66" t="s">
        <v>1637</v>
      </c>
      <c r="BC203" s="10" t="s">
        <v>1656</v>
      </c>
      <c r="BD203" s="6"/>
      <c r="BE203" s="67" t="s">
        <v>1327</v>
      </c>
      <c r="BF203" s="6"/>
      <c r="BG203" s="6"/>
      <c r="BH203" s="124"/>
      <c r="BI203" s="39" t="s">
        <v>1641</v>
      </c>
      <c r="BJ203" s="3"/>
      <c r="BK203" s="2"/>
      <c r="BL203" s="39" t="s">
        <v>1645</v>
      </c>
      <c r="BN203" s="132"/>
      <c r="BO203" s="66" t="s">
        <v>1647</v>
      </c>
      <c r="BP203" s="6"/>
      <c r="BQ203" s="76"/>
      <c r="BR203" s="39" t="s">
        <v>1651</v>
      </c>
      <c r="BU203" s="76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157" ht="14.1" customHeight="1" thickBot="1" x14ac:dyDescent="0.25">
      <c r="A204" s="35"/>
      <c r="B204" s="6"/>
      <c r="C204" s="6"/>
      <c r="H204" s="3">
        <f>SUM(1894 -H202)</f>
        <v>73</v>
      </c>
      <c r="I204" s="6"/>
      <c r="N204" s="6"/>
      <c r="O204" s="35">
        <f>SUM(1892-O202)</f>
        <v>16</v>
      </c>
      <c r="P204" s="6"/>
      <c r="R204" s="64">
        <f>SUM(1907-R202)</f>
        <v>91</v>
      </c>
      <c r="T204" s="7"/>
      <c r="U204" s="6"/>
      <c r="V204" s="76"/>
      <c r="Z204" s="35">
        <f>SUM(1885-Z202)</f>
        <v>69</v>
      </c>
      <c r="AC204" s="38"/>
      <c r="AD204" s="6"/>
      <c r="AE204" s="6"/>
      <c r="AF204" s="76"/>
      <c r="AJ204" s="64">
        <f>SUM(1909-AJ202)</f>
        <v>73</v>
      </c>
      <c r="AM204" s="35">
        <f>SUM(1868-AM202)</f>
        <v>83</v>
      </c>
      <c r="AN204" s="3">
        <v>0</v>
      </c>
      <c r="AO204" s="6"/>
      <c r="AP204" s="35">
        <f>SUM(1886-AP202)</f>
        <v>18</v>
      </c>
      <c r="AQ204" s="6"/>
      <c r="AR204" s="6"/>
      <c r="AS204" s="76"/>
      <c r="AV204" s="6"/>
      <c r="AW204" s="76"/>
      <c r="AX204" s="35">
        <f>SUM(1897-AX202)</f>
        <v>76</v>
      </c>
      <c r="AY204" s="3">
        <v>24</v>
      </c>
      <c r="BB204" s="64">
        <f>SUM(1912-BB202)</f>
        <v>86</v>
      </c>
      <c r="BC204" s="3">
        <f>SUM(1889-BC202)</f>
        <v>55</v>
      </c>
      <c r="BD204" s="6"/>
      <c r="BE204" s="35">
        <f>SUM(1896-BE202)</f>
        <v>0</v>
      </c>
      <c r="BF204" s="6"/>
      <c r="BG204" s="6"/>
      <c r="BH204" s="123"/>
      <c r="BI204" s="35">
        <v>1</v>
      </c>
      <c r="BJ204" s="3"/>
      <c r="BL204" s="35">
        <f>SUM(1888-BL202)</f>
        <v>57</v>
      </c>
      <c r="BM204" s="15"/>
      <c r="BN204" s="132"/>
      <c r="BO204" s="35">
        <f>SUM(1923-BO202)</f>
        <v>72</v>
      </c>
      <c r="BR204" s="35">
        <f>SUM(1880-BR202)</f>
        <v>72</v>
      </c>
      <c r="BS204" s="2"/>
      <c r="BT204" s="2"/>
      <c r="BU204" s="76"/>
      <c r="CB204" s="15"/>
      <c r="CC204" s="15"/>
      <c r="CD204" s="2"/>
      <c r="CE204" s="2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5"/>
      <c r="DY204" s="15"/>
      <c r="DZ204" s="15"/>
      <c r="EA204" s="15"/>
      <c r="EB204" s="15"/>
      <c r="EC204" s="15"/>
      <c r="ED204" s="15"/>
      <c r="EE204" s="15"/>
      <c r="EF204" s="15"/>
      <c r="EG204" s="15"/>
      <c r="EH204" s="15"/>
      <c r="EI204" s="15"/>
      <c r="EJ204" s="15"/>
      <c r="EK204" s="15"/>
      <c r="EL204" s="15"/>
      <c r="EM204" s="15"/>
      <c r="EN204" s="15"/>
      <c r="EO204" s="15"/>
      <c r="EP204" s="15"/>
      <c r="EQ204" s="15"/>
      <c r="ER204" s="15"/>
      <c r="ES204" s="15"/>
      <c r="ET204" s="15"/>
      <c r="EU204" s="15"/>
      <c r="EV204" s="15"/>
      <c r="EW204" s="15"/>
      <c r="EX204" s="15"/>
      <c r="EY204" s="15"/>
      <c r="EZ204" s="15"/>
      <c r="FA204" s="15"/>
    </row>
    <row r="205" spans="1:157" s="33" customFormat="1" ht="14.1" customHeight="1" thickTop="1" x14ac:dyDescent="0.2">
      <c r="A205" s="29" t="s">
        <v>1657</v>
      </c>
      <c r="B205" s="40"/>
      <c r="C205" s="40"/>
      <c r="D205" s="29"/>
      <c r="E205" s="30"/>
      <c r="F205" s="30"/>
      <c r="G205" s="32"/>
      <c r="H205" s="30" t="s">
        <v>1660</v>
      </c>
      <c r="I205" s="30" t="s">
        <v>1660</v>
      </c>
      <c r="J205" s="30"/>
      <c r="K205" s="29"/>
      <c r="L205" s="30"/>
      <c r="M205" s="30"/>
      <c r="N205" s="30"/>
      <c r="O205" s="31"/>
      <c r="P205" s="40"/>
      <c r="Q205" s="32"/>
      <c r="R205" s="29" t="s">
        <v>1663</v>
      </c>
      <c r="S205" s="30"/>
      <c r="T205" s="46"/>
      <c r="U205" s="40"/>
      <c r="V205" s="81"/>
      <c r="W205" s="29"/>
      <c r="X205" s="30"/>
      <c r="Y205" s="32"/>
      <c r="Z205" s="29" t="s">
        <v>1666</v>
      </c>
      <c r="AA205" s="70" t="s">
        <v>1666</v>
      </c>
      <c r="AB205" s="32"/>
      <c r="AC205" s="31"/>
      <c r="AD205" s="40"/>
      <c r="AE205" s="40"/>
      <c r="AF205" s="81"/>
      <c r="AG205" s="30"/>
      <c r="AH205" s="30"/>
      <c r="AI205" s="30"/>
      <c r="AJ205" s="80"/>
      <c r="AK205" s="30"/>
      <c r="AL205" s="30"/>
      <c r="AM205" s="31"/>
      <c r="AN205" s="40"/>
      <c r="AO205" s="40"/>
      <c r="AP205" s="29"/>
      <c r="AQ205" s="30"/>
      <c r="AR205" s="40"/>
      <c r="AS205" s="81"/>
      <c r="AT205" s="80" t="s">
        <v>1670</v>
      </c>
      <c r="AU205" s="30"/>
      <c r="AV205" s="40"/>
      <c r="AW205" s="81"/>
      <c r="AX205" s="31" t="s">
        <v>1694</v>
      </c>
      <c r="AY205" s="30" t="s">
        <v>1694</v>
      </c>
      <c r="AZ205" s="30"/>
      <c r="BA205" s="30"/>
      <c r="BB205" s="40"/>
      <c r="BC205" s="40"/>
      <c r="BD205" s="40"/>
      <c r="BE205" s="29" t="s">
        <v>1672</v>
      </c>
      <c r="BF205" s="40"/>
      <c r="BG205" s="40"/>
      <c r="BH205" s="115"/>
      <c r="BI205" s="29"/>
      <c r="BJ205" s="30"/>
      <c r="BL205" s="157"/>
      <c r="BM205" s="45"/>
      <c r="BN205" s="158"/>
      <c r="BO205" s="29"/>
      <c r="BP205" s="30"/>
      <c r="BQ205" s="32"/>
      <c r="BR205" s="29"/>
      <c r="BS205" s="30"/>
      <c r="BT205" s="30"/>
      <c r="BU205" s="81"/>
      <c r="BV205" s="2"/>
      <c r="BW205" s="2"/>
      <c r="BX205" s="2"/>
      <c r="BY205" s="2"/>
      <c r="BZ205" s="2"/>
      <c r="CA205" s="2"/>
      <c r="CB205" s="15"/>
      <c r="CC205" s="15"/>
      <c r="CD205" s="2"/>
      <c r="CE205" s="2"/>
      <c r="CF205" s="2"/>
      <c r="CG205" s="2"/>
      <c r="CH205" s="2"/>
      <c r="CI205" s="2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45"/>
      <c r="DW205" s="45"/>
      <c r="DX205" s="45"/>
      <c r="DY205" s="45"/>
      <c r="DZ205" s="45"/>
      <c r="EA205" s="45"/>
      <c r="EB205" s="45"/>
      <c r="EC205" s="45"/>
      <c r="ED205" s="45"/>
      <c r="EE205" s="45"/>
      <c r="EF205" s="45"/>
      <c r="EG205" s="45"/>
      <c r="EH205" s="45"/>
      <c r="EI205" s="45"/>
      <c r="EJ205" s="45"/>
      <c r="EK205" s="45"/>
      <c r="EL205" s="45"/>
      <c r="EM205" s="45"/>
      <c r="EN205" s="45"/>
      <c r="EO205" s="45"/>
      <c r="EP205" s="45"/>
      <c r="EQ205" s="45"/>
      <c r="ER205" s="45"/>
      <c r="ES205" s="45"/>
      <c r="ET205" s="45"/>
      <c r="EU205" s="45"/>
      <c r="EV205" s="45"/>
      <c r="EW205" s="45"/>
      <c r="EX205" s="45"/>
      <c r="EY205" s="45"/>
      <c r="EZ205" s="45"/>
      <c r="FA205" s="45"/>
    </row>
    <row r="206" spans="1:157" ht="14.1" customHeight="1" x14ac:dyDescent="0.2">
      <c r="A206" s="39" t="s">
        <v>1659</v>
      </c>
      <c r="B206" s="6"/>
      <c r="C206" s="6"/>
      <c r="H206" s="3" t="s">
        <v>1662</v>
      </c>
      <c r="I206" s="10" t="s">
        <v>278</v>
      </c>
      <c r="O206" s="38"/>
      <c r="P206" s="6"/>
      <c r="R206" s="67" t="s">
        <v>1665</v>
      </c>
      <c r="T206" s="7"/>
      <c r="U206" s="6"/>
      <c r="V206" s="76"/>
      <c r="Z206" s="66" t="s">
        <v>1669</v>
      </c>
      <c r="AA206" s="4" t="s">
        <v>246</v>
      </c>
      <c r="AC206" s="38"/>
      <c r="AD206" s="6"/>
      <c r="AE206" s="6"/>
      <c r="AF206" s="76"/>
      <c r="AJ206" s="64"/>
      <c r="AM206" s="38"/>
      <c r="AN206" s="6"/>
      <c r="AO206" s="6"/>
      <c r="AR206" s="6"/>
      <c r="AS206" s="76"/>
      <c r="AT206" s="68" t="s">
        <v>104</v>
      </c>
      <c r="AV206" s="6"/>
      <c r="AW206" s="76"/>
      <c r="AX206" s="36" t="s">
        <v>1719</v>
      </c>
      <c r="AY206" s="4" t="s">
        <v>22</v>
      </c>
      <c r="AZ206" s="6"/>
      <c r="BA206" s="6"/>
      <c r="BB206" s="6"/>
      <c r="BC206" s="6"/>
      <c r="BD206" s="6"/>
      <c r="BE206" s="39" t="s">
        <v>485</v>
      </c>
      <c r="BF206" s="6"/>
      <c r="BG206" s="6"/>
      <c r="BJ206" s="3"/>
      <c r="BL206" s="128"/>
      <c r="BM206" s="15"/>
      <c r="BN206" s="132"/>
      <c r="BU206" s="76"/>
      <c r="CB206" s="15"/>
      <c r="CC206" s="15"/>
      <c r="CD206" s="2"/>
      <c r="CE206" s="2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</row>
    <row r="207" spans="1:157" ht="14.1" customHeight="1" x14ac:dyDescent="0.2">
      <c r="A207" s="39" t="s">
        <v>1648</v>
      </c>
      <c r="B207" s="6"/>
      <c r="C207" s="6"/>
      <c r="H207" s="3" t="s">
        <v>1617</v>
      </c>
      <c r="I207" s="10" t="s">
        <v>261</v>
      </c>
      <c r="O207" s="38"/>
      <c r="P207" s="6"/>
      <c r="R207" s="67" t="s">
        <v>1664</v>
      </c>
      <c r="T207" s="7"/>
      <c r="U207" s="6"/>
      <c r="V207" s="76"/>
      <c r="Z207" s="66" t="s">
        <v>815</v>
      </c>
      <c r="AA207" s="4" t="s">
        <v>1583</v>
      </c>
      <c r="AC207" s="38"/>
      <c r="AD207" s="6"/>
      <c r="AE207" s="6"/>
      <c r="AF207" s="76"/>
      <c r="AJ207" s="64"/>
      <c r="AM207" s="38"/>
      <c r="AN207" s="6"/>
      <c r="AO207" s="6"/>
      <c r="AR207" s="6"/>
      <c r="AS207" s="76"/>
      <c r="AT207" s="68" t="s">
        <v>52</v>
      </c>
      <c r="AV207" s="6"/>
      <c r="AW207" s="76"/>
      <c r="AX207" s="36" t="s">
        <v>1695</v>
      </c>
      <c r="AY207" s="4" t="s">
        <v>1695</v>
      </c>
      <c r="AZ207" s="6"/>
      <c r="BA207" s="6"/>
      <c r="BB207" s="6"/>
      <c r="BC207" s="6"/>
      <c r="BE207" s="39" t="s">
        <v>1414</v>
      </c>
      <c r="BF207" s="6"/>
      <c r="BG207" s="6"/>
      <c r="BJ207" s="3"/>
      <c r="BL207" s="128"/>
      <c r="BM207" s="15"/>
      <c r="BN207" s="132"/>
      <c r="BU207" s="76"/>
      <c r="CB207" s="15"/>
      <c r="CC207" s="15"/>
      <c r="CD207" s="2"/>
      <c r="CE207" s="2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5"/>
      <c r="DY207" s="15"/>
      <c r="DZ207" s="15"/>
      <c r="EA207" s="15"/>
      <c r="EB207" s="15"/>
      <c r="EC207" s="15"/>
      <c r="ED207" s="15"/>
      <c r="EE207" s="15"/>
      <c r="EF207" s="15"/>
      <c r="EG207" s="15"/>
      <c r="EH207" s="15"/>
      <c r="EI207" s="15"/>
      <c r="EJ207" s="15"/>
      <c r="EK207" s="15"/>
      <c r="EL207" s="15"/>
      <c r="EM207" s="15"/>
      <c r="EN207" s="15"/>
      <c r="EO207" s="15"/>
      <c r="EP207" s="15"/>
      <c r="EQ207" s="15"/>
      <c r="ER207" s="15"/>
      <c r="ES207" s="15"/>
      <c r="ET207" s="15"/>
      <c r="EU207" s="15"/>
      <c r="EV207" s="15"/>
      <c r="EW207" s="15"/>
      <c r="EX207" s="15"/>
      <c r="EY207" s="15"/>
      <c r="EZ207" s="15"/>
      <c r="FA207" s="15"/>
    </row>
    <row r="208" spans="1:157" ht="14.1" customHeight="1" x14ac:dyDescent="0.2">
      <c r="A208" s="39">
        <v>1854</v>
      </c>
      <c r="B208" s="6"/>
      <c r="C208" s="6"/>
      <c r="H208" s="3">
        <v>1811</v>
      </c>
      <c r="I208" s="10">
        <v>1847</v>
      </c>
      <c r="J208" s="6"/>
      <c r="O208" s="38"/>
      <c r="P208" s="6"/>
      <c r="R208" s="67">
        <v>1827</v>
      </c>
      <c r="T208" s="7"/>
      <c r="U208" s="6"/>
      <c r="V208" s="76"/>
      <c r="Z208" s="66" t="s">
        <v>1667</v>
      </c>
      <c r="AA208" s="4">
        <v>1856</v>
      </c>
      <c r="AC208" s="38"/>
      <c r="AD208" s="6"/>
      <c r="AE208" s="6"/>
      <c r="AF208" s="76"/>
      <c r="AJ208" s="64"/>
      <c r="AM208" s="38"/>
      <c r="AN208" s="6"/>
      <c r="AO208" s="6"/>
      <c r="AR208" s="6"/>
      <c r="AS208" s="76"/>
      <c r="AT208" s="68">
        <v>1793</v>
      </c>
      <c r="AU208" s="6"/>
      <c r="AV208" s="6"/>
      <c r="AW208" s="76"/>
      <c r="AX208" s="38">
        <f>SUM(1861-AX210)</f>
        <v>1861</v>
      </c>
      <c r="AY208" s="3">
        <f>SUM(1865-AY210)</f>
        <v>1865</v>
      </c>
      <c r="AZ208" s="6"/>
      <c r="BA208" s="6"/>
      <c r="BB208" s="6"/>
      <c r="BC208" s="6"/>
      <c r="BE208" s="39">
        <v>1845</v>
      </c>
      <c r="BF208" s="6"/>
      <c r="BG208" s="6"/>
      <c r="BJ208" s="3"/>
      <c r="BL208" s="128"/>
      <c r="BM208" s="15"/>
      <c r="BN208" s="132"/>
      <c r="BQ208" s="76"/>
      <c r="BU208" s="76"/>
      <c r="CB208" s="15"/>
      <c r="CC208" s="15"/>
      <c r="CD208" s="2"/>
      <c r="CE208" s="2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15"/>
      <c r="DF208" s="15"/>
      <c r="DG208" s="15"/>
      <c r="DH208" s="15"/>
      <c r="DI208" s="15"/>
      <c r="DJ208" s="15"/>
      <c r="DK208" s="15"/>
      <c r="DL208" s="15"/>
      <c r="DM208" s="15"/>
      <c r="DN208" s="15"/>
      <c r="DO208" s="15"/>
      <c r="DP208" s="15"/>
      <c r="DQ208" s="15"/>
      <c r="DR208" s="15"/>
      <c r="DS208" s="15"/>
      <c r="DT208" s="15"/>
      <c r="DU208" s="15"/>
      <c r="DV208" s="15"/>
      <c r="DW208" s="15"/>
      <c r="DX208" s="15"/>
      <c r="DY208" s="15"/>
      <c r="DZ208" s="15"/>
      <c r="EA208" s="15"/>
      <c r="EB208" s="15"/>
      <c r="EC208" s="15"/>
      <c r="ED208" s="15"/>
      <c r="EE208" s="15"/>
      <c r="EF208" s="15"/>
      <c r="EG208" s="15"/>
      <c r="EH208" s="15"/>
      <c r="EI208" s="15"/>
      <c r="EJ208" s="15"/>
      <c r="EK208" s="15"/>
      <c r="EL208" s="15"/>
      <c r="EM208" s="15"/>
      <c r="EN208" s="15"/>
      <c r="EO208" s="15"/>
      <c r="EP208" s="15"/>
      <c r="EQ208" s="15"/>
      <c r="ER208" s="15"/>
      <c r="ES208" s="15"/>
      <c r="ET208" s="15"/>
      <c r="EU208" s="15"/>
      <c r="EV208" s="15"/>
      <c r="EW208" s="15"/>
      <c r="EX208" s="15"/>
      <c r="EY208" s="15"/>
      <c r="EZ208" s="15"/>
      <c r="FA208" s="15"/>
    </row>
    <row r="209" spans="1:157" ht="14.1" customHeight="1" x14ac:dyDescent="0.2">
      <c r="A209" s="39" t="s">
        <v>1658</v>
      </c>
      <c r="B209" s="6"/>
      <c r="C209" s="6"/>
      <c r="H209" s="3" t="s">
        <v>1661</v>
      </c>
      <c r="I209" s="10" t="s">
        <v>1674</v>
      </c>
      <c r="J209" s="6"/>
      <c r="O209" s="38"/>
      <c r="P209" s="6"/>
      <c r="R209" s="68" t="s">
        <v>144</v>
      </c>
      <c r="T209" s="7"/>
      <c r="U209" s="6"/>
      <c r="V209" s="76"/>
      <c r="Z209" s="66" t="s">
        <v>1668</v>
      </c>
      <c r="AA209" s="5" t="s">
        <v>56</v>
      </c>
      <c r="AC209" s="38"/>
      <c r="AD209" s="6"/>
      <c r="AE209" s="6"/>
      <c r="AF209" s="76"/>
      <c r="AJ209" s="64"/>
      <c r="AM209" s="38"/>
      <c r="AN209" s="6"/>
      <c r="AO209" s="6"/>
      <c r="AR209" s="6"/>
      <c r="AS209" s="76"/>
      <c r="AT209" s="68" t="s">
        <v>1671</v>
      </c>
      <c r="AV209" s="6"/>
      <c r="AW209" s="76"/>
      <c r="AX209" s="36" t="s">
        <v>1718</v>
      </c>
      <c r="AY209" s="3" t="s">
        <v>1573</v>
      </c>
      <c r="AZ209" s="6"/>
      <c r="BA209" s="6"/>
      <c r="BE209" s="39" t="s">
        <v>1673</v>
      </c>
      <c r="BG209" s="6"/>
      <c r="BJ209" s="3"/>
      <c r="BL209" s="128"/>
      <c r="BM209" s="15"/>
      <c r="BN209" s="132"/>
      <c r="BO209" s="64" t="s">
        <v>1706</v>
      </c>
      <c r="BP209" s="6" t="s">
        <v>1706</v>
      </c>
      <c r="BR209" s="38" t="s">
        <v>1709</v>
      </c>
      <c r="BU209" s="76"/>
      <c r="CB209" s="15"/>
      <c r="CC209" s="15"/>
      <c r="CD209" s="2"/>
      <c r="CE209" s="2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15"/>
      <c r="DF209" s="15"/>
      <c r="DG209" s="15"/>
      <c r="DH209" s="15"/>
      <c r="DI209" s="15"/>
      <c r="DJ209" s="15"/>
      <c r="DK209" s="15"/>
      <c r="DL209" s="15"/>
      <c r="DM209" s="15"/>
      <c r="DN209" s="15"/>
      <c r="DO209" s="15"/>
      <c r="DP209" s="15"/>
      <c r="DQ209" s="15"/>
      <c r="DR209" s="15"/>
      <c r="DS209" s="15"/>
      <c r="DT209" s="15"/>
      <c r="DU209" s="15"/>
      <c r="DV209" s="15"/>
      <c r="DW209" s="15"/>
      <c r="DX209" s="15"/>
      <c r="DY209" s="15"/>
      <c r="DZ209" s="15"/>
      <c r="EA209" s="15"/>
      <c r="EB209" s="15"/>
      <c r="EC209" s="15"/>
      <c r="ED209" s="15"/>
      <c r="EE209" s="15"/>
      <c r="EF209" s="15"/>
      <c r="EG209" s="15"/>
      <c r="EH209" s="15"/>
      <c r="EI209" s="15"/>
      <c r="EJ209" s="15"/>
      <c r="EK209" s="15"/>
      <c r="EL209" s="15"/>
      <c r="EM209" s="15"/>
      <c r="EN209" s="15"/>
      <c r="EO209" s="15"/>
      <c r="EP209" s="15"/>
      <c r="EQ209" s="15"/>
      <c r="ER209" s="15"/>
      <c r="ES209" s="15"/>
      <c r="ET209" s="15"/>
      <c r="EU209" s="15"/>
      <c r="EV209" s="15"/>
      <c r="EW209" s="15"/>
      <c r="EX209" s="15"/>
      <c r="EY209" s="15"/>
      <c r="EZ209" s="15"/>
      <c r="FA209" s="15"/>
    </row>
    <row r="210" spans="1:157" s="58" customFormat="1" ht="14.1" customHeight="1" thickBot="1" x14ac:dyDescent="0.25">
      <c r="A210" s="52">
        <f>SUM(1894 -A208)</f>
        <v>40</v>
      </c>
      <c r="B210" s="50"/>
      <c r="C210" s="50"/>
      <c r="D210" s="52"/>
      <c r="E210" s="51"/>
      <c r="F210" s="51"/>
      <c r="G210" s="53"/>
      <c r="H210" s="51">
        <v>79</v>
      </c>
      <c r="I210" s="51">
        <v>31</v>
      </c>
      <c r="J210" s="50"/>
      <c r="K210" s="52"/>
      <c r="L210" s="51"/>
      <c r="M210" s="51"/>
      <c r="N210" s="51"/>
      <c r="O210" s="77"/>
      <c r="P210" s="50"/>
      <c r="Q210" s="53"/>
      <c r="R210" s="52">
        <v>76</v>
      </c>
      <c r="S210" s="51"/>
      <c r="T210" s="55"/>
      <c r="U210" s="50"/>
      <c r="V210" s="84"/>
      <c r="W210" s="52"/>
      <c r="X210" s="51"/>
      <c r="Y210" s="53"/>
      <c r="Z210" s="82">
        <f>SUM(1918-Z208)</f>
        <v>66</v>
      </c>
      <c r="AA210" s="51">
        <f>SUM(1900-AA208)</f>
        <v>44</v>
      </c>
      <c r="AB210" s="53"/>
      <c r="AC210" s="77"/>
      <c r="AD210" s="50"/>
      <c r="AE210" s="50"/>
      <c r="AF210" s="84"/>
      <c r="AG210" s="51"/>
      <c r="AH210" s="51"/>
      <c r="AI210" s="51"/>
      <c r="AJ210" s="82"/>
      <c r="AK210" s="51"/>
      <c r="AL210" s="51"/>
      <c r="AM210" s="77"/>
      <c r="AN210" s="50"/>
      <c r="AO210" s="50"/>
      <c r="AP210" s="52"/>
      <c r="AQ210" s="51"/>
      <c r="AR210" s="50"/>
      <c r="AS210" s="84"/>
      <c r="AT210" s="82">
        <f>SUM(1876-AT208)</f>
        <v>83</v>
      </c>
      <c r="AU210" s="50"/>
      <c r="AV210" s="50"/>
      <c r="AW210" s="84"/>
      <c r="AX210" s="77">
        <v>0</v>
      </c>
      <c r="AY210" s="51">
        <v>0</v>
      </c>
      <c r="AZ210" s="50"/>
      <c r="BA210" s="50"/>
      <c r="BB210" s="52"/>
      <c r="BC210" s="51"/>
      <c r="BD210" s="51"/>
      <c r="BE210" s="52">
        <f>SUM(1872-BE208)</f>
        <v>27</v>
      </c>
      <c r="BF210" s="51"/>
      <c r="BG210" s="50"/>
      <c r="BH210" s="139"/>
      <c r="BI210" s="52"/>
      <c r="BJ210" s="51"/>
      <c r="BL210" s="150"/>
      <c r="BM210" s="78"/>
      <c r="BN210" s="151"/>
      <c r="BO210" s="140" t="s">
        <v>71</v>
      </c>
      <c r="BP210" s="55" t="s">
        <v>246</v>
      </c>
      <c r="BQ210" s="53"/>
      <c r="BR210" s="49" t="s">
        <v>128</v>
      </c>
      <c r="BS210" s="50"/>
      <c r="BT210" s="51"/>
      <c r="BU210" s="84"/>
      <c r="BV210" s="2"/>
      <c r="BW210" s="2"/>
      <c r="BX210" s="2"/>
      <c r="BY210" s="2"/>
      <c r="BZ210" s="2"/>
      <c r="CA210" s="2"/>
      <c r="CB210" s="15"/>
      <c r="CC210" s="15"/>
      <c r="CD210" s="2"/>
      <c r="CE210" s="2"/>
      <c r="CF210" s="2"/>
      <c r="CG210" s="2"/>
      <c r="CH210" s="2"/>
      <c r="CI210" s="2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  <c r="DL210" s="15"/>
      <c r="DM210" s="15"/>
      <c r="DN210" s="15"/>
      <c r="DO210" s="15"/>
      <c r="DP210" s="15"/>
      <c r="DQ210" s="15"/>
      <c r="DR210" s="15"/>
      <c r="DS210" s="15"/>
      <c r="DT210" s="15"/>
      <c r="DU210" s="15"/>
      <c r="DV210" s="78"/>
      <c r="DW210" s="78"/>
      <c r="DX210" s="78"/>
      <c r="DY210" s="78"/>
      <c r="DZ210" s="78"/>
      <c r="EA210" s="78"/>
      <c r="EB210" s="78"/>
      <c r="EC210" s="78"/>
      <c r="ED210" s="78"/>
      <c r="EE210" s="78"/>
      <c r="EF210" s="78"/>
      <c r="EG210" s="78"/>
      <c r="EH210" s="78"/>
      <c r="EI210" s="78"/>
      <c r="EJ210" s="78"/>
      <c r="EK210" s="78"/>
      <c r="EL210" s="78"/>
      <c r="EM210" s="78"/>
      <c r="EN210" s="78"/>
      <c r="EO210" s="78"/>
      <c r="EP210" s="78"/>
      <c r="EQ210" s="78"/>
      <c r="ER210" s="78"/>
      <c r="ES210" s="78"/>
      <c r="ET210" s="78"/>
      <c r="EU210" s="78"/>
      <c r="EV210" s="78"/>
      <c r="EW210" s="78"/>
      <c r="EX210" s="78"/>
      <c r="EY210" s="78"/>
      <c r="EZ210" s="78"/>
      <c r="FA210" s="78"/>
    </row>
    <row r="211" spans="1:157" s="15" customFormat="1" ht="14.1" customHeight="1" thickTop="1" x14ac:dyDescent="0.2">
      <c r="A211" s="35" t="s">
        <v>1675</v>
      </c>
      <c r="B211" s="6"/>
      <c r="C211" s="6"/>
      <c r="D211" s="35"/>
      <c r="E211" s="3"/>
      <c r="F211" s="3"/>
      <c r="G211" s="34"/>
      <c r="H211" s="3"/>
      <c r="I211" s="3"/>
      <c r="J211" s="6"/>
      <c r="K211" s="35"/>
      <c r="L211" s="3"/>
      <c r="M211" s="3"/>
      <c r="N211" s="6"/>
      <c r="O211" s="35" t="s">
        <v>1677</v>
      </c>
      <c r="P211" s="6"/>
      <c r="Q211" s="76"/>
      <c r="R211" s="35" t="s">
        <v>1679</v>
      </c>
      <c r="S211" s="3" t="s">
        <v>1679</v>
      </c>
      <c r="T211" s="7"/>
      <c r="U211" s="6"/>
      <c r="V211" s="76"/>
      <c r="W211" s="35" t="s">
        <v>1681</v>
      </c>
      <c r="X211" s="6"/>
      <c r="Y211" s="34"/>
      <c r="Z211" s="38"/>
      <c r="AA211" s="3"/>
      <c r="AB211" s="76"/>
      <c r="AC211" s="64" t="s">
        <v>1685</v>
      </c>
      <c r="AD211" s="6"/>
      <c r="AE211" s="3"/>
      <c r="AF211" s="34"/>
      <c r="AG211" s="6"/>
      <c r="AH211" s="6"/>
      <c r="AI211" s="6"/>
      <c r="AJ211" s="35" t="s">
        <v>1688</v>
      </c>
      <c r="AK211" s="3"/>
      <c r="AL211" s="6"/>
      <c r="AM211" s="38"/>
      <c r="AN211" s="6"/>
      <c r="AO211" s="6"/>
      <c r="AP211" s="35" t="s">
        <v>1713</v>
      </c>
      <c r="AQ211" s="14" t="s">
        <v>1713</v>
      </c>
      <c r="AR211" s="3" t="s">
        <v>1690</v>
      </c>
      <c r="AS211" s="76"/>
      <c r="AT211" s="35" t="s">
        <v>1692</v>
      </c>
      <c r="AU211" s="3" t="s">
        <v>1692</v>
      </c>
      <c r="AV211" s="6"/>
      <c r="AW211" s="76"/>
      <c r="AX211" s="35"/>
      <c r="AY211" s="6"/>
      <c r="AZ211" s="3"/>
      <c r="BA211" s="3"/>
      <c r="BB211" s="38" t="s">
        <v>1696</v>
      </c>
      <c r="BC211" s="6" t="s">
        <v>1696</v>
      </c>
      <c r="BD211" s="3"/>
      <c r="BE211" s="38" t="s">
        <v>1699</v>
      </c>
      <c r="BF211" s="3" t="s">
        <v>1699</v>
      </c>
      <c r="BG211" s="3"/>
      <c r="BH211" s="124"/>
      <c r="BI211" s="35" t="s">
        <v>1722</v>
      </c>
      <c r="BJ211" s="3" t="s">
        <v>1703</v>
      </c>
      <c r="BK211" s="2"/>
      <c r="BL211" s="128"/>
      <c r="BN211" s="132"/>
      <c r="BO211" s="66" t="s">
        <v>185</v>
      </c>
      <c r="BP211" s="7" t="s">
        <v>1708</v>
      </c>
      <c r="BQ211" s="76"/>
      <c r="BR211" s="36" t="s">
        <v>1711</v>
      </c>
      <c r="BS211" s="6"/>
      <c r="BU211" s="76"/>
      <c r="BV211" s="2"/>
      <c r="BW211" s="2"/>
      <c r="BX211" s="2"/>
      <c r="BY211" s="2"/>
      <c r="BZ211" s="2"/>
      <c r="CA211" s="2"/>
      <c r="CD211" s="2"/>
      <c r="CE211" s="2"/>
      <c r="CF211" s="2"/>
      <c r="CG211" s="2"/>
      <c r="CH211" s="2"/>
      <c r="CI211" s="2"/>
    </row>
    <row r="212" spans="1:157" s="15" customFormat="1" ht="14.1" customHeight="1" x14ac:dyDescent="0.2">
      <c r="A212" s="35" t="s">
        <v>178</v>
      </c>
      <c r="B212" s="6"/>
      <c r="C212" s="6"/>
      <c r="D212" s="35"/>
      <c r="E212" s="3"/>
      <c r="F212" s="3"/>
      <c r="G212" s="34"/>
      <c r="H212" s="3"/>
      <c r="I212" s="3"/>
      <c r="J212" s="6"/>
      <c r="K212" s="35"/>
      <c r="L212" s="3"/>
      <c r="M212" s="3"/>
      <c r="N212" s="6"/>
      <c r="O212" s="67" t="s">
        <v>55</v>
      </c>
      <c r="P212" s="6"/>
      <c r="Q212" s="76"/>
      <c r="R212" s="35" t="s">
        <v>55</v>
      </c>
      <c r="S212" s="4" t="s">
        <v>1492</v>
      </c>
      <c r="T212" s="7"/>
      <c r="U212" s="6"/>
      <c r="V212" s="76"/>
      <c r="W212" s="67" t="s">
        <v>1684</v>
      </c>
      <c r="X212" s="6"/>
      <c r="Y212" s="34"/>
      <c r="Z212" s="38"/>
      <c r="AA212" s="6"/>
      <c r="AB212" s="76"/>
      <c r="AC212" s="66" t="s">
        <v>138</v>
      </c>
      <c r="AD212" s="6"/>
      <c r="AE212" s="6"/>
      <c r="AF212" s="76"/>
      <c r="AG212" s="6"/>
      <c r="AH212" s="6"/>
      <c r="AI212" s="6"/>
      <c r="AJ212" s="35" t="s">
        <v>205</v>
      </c>
      <c r="AK212" s="3"/>
      <c r="AL212" s="6"/>
      <c r="AM212" s="38"/>
      <c r="AN212" s="6"/>
      <c r="AO212" s="6"/>
      <c r="AP212" s="39" t="s">
        <v>1727</v>
      </c>
      <c r="AQ212" s="20" t="s">
        <v>435</v>
      </c>
      <c r="AR212" s="10" t="s">
        <v>14</v>
      </c>
      <c r="AS212" s="34"/>
      <c r="AT212" s="67" t="s">
        <v>258</v>
      </c>
      <c r="AU212" s="4" t="s">
        <v>1717</v>
      </c>
      <c r="AV212" s="3"/>
      <c r="AW212" s="34"/>
      <c r="AX212" s="38"/>
      <c r="AY212" s="6"/>
      <c r="AZ212" s="3"/>
      <c r="BA212" s="3"/>
      <c r="BB212" s="36" t="s">
        <v>168</v>
      </c>
      <c r="BC212" s="7" t="s">
        <v>1698</v>
      </c>
      <c r="BD212" s="3"/>
      <c r="BE212" s="38" t="s">
        <v>1702</v>
      </c>
      <c r="BF212" s="3" t="s">
        <v>1366</v>
      </c>
      <c r="BG212" s="6"/>
      <c r="BH212" s="124"/>
      <c r="BI212" s="67" t="s">
        <v>251</v>
      </c>
      <c r="BJ212" s="10" t="s">
        <v>1705</v>
      </c>
      <c r="BK212" s="2"/>
      <c r="BL212" s="128"/>
      <c r="BN212" s="132"/>
      <c r="BO212" s="66">
        <v>1886</v>
      </c>
      <c r="BP212" s="6">
        <f>SUM(1855-BP214)</f>
        <v>1855</v>
      </c>
      <c r="BQ212" s="76"/>
      <c r="BR212" s="38">
        <f>SUM(1855-BR214)</f>
        <v>1840</v>
      </c>
      <c r="BS212" s="6"/>
      <c r="BU212" s="76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3"/>
      <c r="CG212" s="10"/>
      <c r="CH212" s="10"/>
      <c r="CI212" s="11"/>
      <c r="CJ212" s="11"/>
      <c r="CK212" s="3"/>
    </row>
    <row r="213" spans="1:157" s="15" customFormat="1" ht="14.1" customHeight="1" x14ac:dyDescent="0.2">
      <c r="A213" s="35" t="s">
        <v>1676</v>
      </c>
      <c r="B213" s="6"/>
      <c r="C213" s="6"/>
      <c r="D213" s="35"/>
      <c r="E213" s="3"/>
      <c r="F213" s="3"/>
      <c r="G213" s="34"/>
      <c r="H213" s="3"/>
      <c r="I213" s="3"/>
      <c r="J213" s="6"/>
      <c r="K213" s="35"/>
      <c r="L213" s="3"/>
      <c r="M213" s="3"/>
      <c r="N213" s="6"/>
      <c r="O213" s="67" t="s">
        <v>1678</v>
      </c>
      <c r="P213" s="6"/>
      <c r="Q213" s="76"/>
      <c r="R213" s="35" t="s">
        <v>249</v>
      </c>
      <c r="S213" s="4" t="s">
        <v>1464</v>
      </c>
      <c r="T213" s="7"/>
      <c r="U213" s="6"/>
      <c r="V213" s="76"/>
      <c r="W213" s="67" t="s">
        <v>1683</v>
      </c>
      <c r="X213" s="6"/>
      <c r="Y213" s="34"/>
      <c r="Z213" s="38"/>
      <c r="AA213" s="6"/>
      <c r="AB213" s="76"/>
      <c r="AC213" s="66" t="s">
        <v>1687</v>
      </c>
      <c r="AD213" s="6"/>
      <c r="AE213" s="6"/>
      <c r="AF213" s="76"/>
      <c r="AG213" s="6"/>
      <c r="AH213" s="6"/>
      <c r="AI213" s="6"/>
      <c r="AJ213" s="35" t="s">
        <v>1065</v>
      </c>
      <c r="AK213" s="3"/>
      <c r="AL213" s="6"/>
      <c r="AM213" s="38"/>
      <c r="AN213" s="6"/>
      <c r="AO213" s="6"/>
      <c r="AP213" s="39" t="s">
        <v>815</v>
      </c>
      <c r="AQ213" s="20" t="s">
        <v>1715</v>
      </c>
      <c r="AR213" s="10" t="s">
        <v>1065</v>
      </c>
      <c r="AS213" s="34"/>
      <c r="AT213" s="67" t="s">
        <v>52</v>
      </c>
      <c r="AU213" s="4" t="s">
        <v>52</v>
      </c>
      <c r="AV213" s="3"/>
      <c r="AW213" s="34"/>
      <c r="AX213" s="38"/>
      <c r="AY213" s="6"/>
      <c r="AZ213" s="6"/>
      <c r="BA213" s="3"/>
      <c r="BB213" s="36" t="s">
        <v>1697</v>
      </c>
      <c r="BC213" s="7" t="s">
        <v>1697</v>
      </c>
      <c r="BD213" s="3"/>
      <c r="BE213" s="38" t="s">
        <v>1701</v>
      </c>
      <c r="BF213" s="6" t="s">
        <v>1701</v>
      </c>
      <c r="BG213" s="3"/>
      <c r="BH213" s="124"/>
      <c r="BI213" s="67" t="s">
        <v>1724</v>
      </c>
      <c r="BJ213" s="10" t="s">
        <v>314</v>
      </c>
      <c r="BK213" s="2"/>
      <c r="BL213" s="128"/>
      <c r="BN213" s="132"/>
      <c r="BO213" s="66" t="s">
        <v>1725</v>
      </c>
      <c r="BP213" s="6" t="s">
        <v>1707</v>
      </c>
      <c r="BQ213" s="76"/>
      <c r="BR213" s="38" t="s">
        <v>1710</v>
      </c>
      <c r="BS213" s="6"/>
      <c r="BU213" s="76"/>
      <c r="BV213" s="2"/>
      <c r="BW213" s="2"/>
      <c r="BX213" s="2"/>
      <c r="BY213" s="2"/>
      <c r="BZ213" s="2"/>
      <c r="CA213" s="2"/>
      <c r="CB213" s="2"/>
      <c r="CC213" s="2"/>
      <c r="CD213" s="2"/>
      <c r="CE213" s="2"/>
    </row>
    <row r="214" spans="1:157" s="15" customFormat="1" ht="14.1" customHeight="1" x14ac:dyDescent="0.2">
      <c r="A214" s="35">
        <v>1807</v>
      </c>
      <c r="B214" s="6"/>
      <c r="C214" s="6"/>
      <c r="D214" s="35"/>
      <c r="E214" s="3"/>
      <c r="F214" s="3"/>
      <c r="G214" s="34"/>
      <c r="H214" s="3"/>
      <c r="I214" s="3"/>
      <c r="J214" s="6"/>
      <c r="K214" s="35"/>
      <c r="L214" s="3"/>
      <c r="M214" s="3"/>
      <c r="N214" s="6"/>
      <c r="O214" s="67">
        <v>1826</v>
      </c>
      <c r="P214" s="6"/>
      <c r="Q214" s="76"/>
      <c r="R214" s="35">
        <v>1801</v>
      </c>
      <c r="S214" s="4">
        <v>1894</v>
      </c>
      <c r="T214" s="7"/>
      <c r="U214" s="6"/>
      <c r="V214" s="76"/>
      <c r="W214" s="35">
        <f>SUM(1865-W216)</f>
        <v>1865</v>
      </c>
      <c r="X214" s="6"/>
      <c r="Y214" s="34"/>
      <c r="Z214" s="38"/>
      <c r="AA214" s="6"/>
      <c r="AB214" s="76"/>
      <c r="AC214" s="66">
        <v>1841</v>
      </c>
      <c r="AD214" s="6"/>
      <c r="AE214" s="6"/>
      <c r="AF214" s="76"/>
      <c r="AG214" s="6"/>
      <c r="AH214" s="6"/>
      <c r="AI214" s="6"/>
      <c r="AJ214" s="35">
        <v>1795</v>
      </c>
      <c r="AK214" s="6"/>
      <c r="AL214" s="6"/>
      <c r="AM214" s="38"/>
      <c r="AN214" s="6"/>
      <c r="AO214" s="6"/>
      <c r="AP214" s="39">
        <v>1866</v>
      </c>
      <c r="AQ214" s="20">
        <v>1845</v>
      </c>
      <c r="AR214" s="10">
        <v>1833</v>
      </c>
      <c r="AS214" s="34"/>
      <c r="AT214" s="67">
        <f>SUM(1865-AT216)</f>
        <v>1865</v>
      </c>
      <c r="AU214" s="4">
        <v>1867</v>
      </c>
      <c r="AV214" s="3"/>
      <c r="AW214" s="34"/>
      <c r="AX214" s="38"/>
      <c r="AY214" s="6"/>
      <c r="AZ214" s="6"/>
      <c r="BA214" s="3"/>
      <c r="BB214" s="38">
        <f>SUM(1863-BB216)</f>
        <v>1863</v>
      </c>
      <c r="BC214" s="6">
        <f>SUM(1861-BC216)</f>
        <v>1861</v>
      </c>
      <c r="BD214" s="6"/>
      <c r="BE214" s="38">
        <f>SUM(1863-BE216)</f>
        <v>1863</v>
      </c>
      <c r="BF214" s="3">
        <v>1859</v>
      </c>
      <c r="BG214" s="6"/>
      <c r="BH214" s="124"/>
      <c r="BI214" s="35">
        <f>SUM(1858-BI216)</f>
        <v>1846</v>
      </c>
      <c r="BJ214" s="3">
        <f>SUM(1865-BJ216)</f>
        <v>1862</v>
      </c>
      <c r="BL214" s="128"/>
      <c r="BN214" s="132"/>
      <c r="BO214" s="64">
        <f>SUM(1909-BO212)</f>
        <v>23</v>
      </c>
      <c r="BP214" s="6">
        <v>0</v>
      </c>
      <c r="BQ214" s="76"/>
      <c r="BR214" s="38">
        <v>15</v>
      </c>
      <c r="BS214" s="6"/>
      <c r="BU214" s="132"/>
      <c r="BV214" s="2"/>
      <c r="BW214" s="2"/>
      <c r="BX214" s="2"/>
      <c r="BY214" s="2"/>
      <c r="BZ214" s="2"/>
      <c r="CA214" s="2"/>
      <c r="CB214" s="2"/>
      <c r="CC214" s="2"/>
      <c r="CD214" s="2"/>
      <c r="CE214" s="2"/>
    </row>
    <row r="215" spans="1:157" s="15" customFormat="1" ht="14.1" customHeight="1" x14ac:dyDescent="0.2">
      <c r="A215" s="67" t="s">
        <v>1494</v>
      </c>
      <c r="B215" s="6"/>
      <c r="C215" s="6"/>
      <c r="D215" s="35"/>
      <c r="E215" s="3"/>
      <c r="F215" s="3"/>
      <c r="G215" s="34"/>
      <c r="H215" s="3"/>
      <c r="I215" s="3"/>
      <c r="J215" s="6"/>
      <c r="K215" s="35"/>
      <c r="L215" s="3"/>
      <c r="M215" s="3"/>
      <c r="N215" s="6"/>
      <c r="O215" s="68" t="s">
        <v>144</v>
      </c>
      <c r="P215" s="6"/>
      <c r="Q215" s="76"/>
      <c r="R215" s="35" t="s">
        <v>1712</v>
      </c>
      <c r="S215" s="4" t="s">
        <v>1680</v>
      </c>
      <c r="T215" s="7"/>
      <c r="U215" s="6"/>
      <c r="V215" s="76"/>
      <c r="W215" s="39" t="s">
        <v>1682</v>
      </c>
      <c r="X215" s="6"/>
      <c r="Y215" s="34"/>
      <c r="Z215" s="38"/>
      <c r="AA215" s="6"/>
      <c r="AB215" s="76"/>
      <c r="AC215" s="66" t="s">
        <v>1686</v>
      </c>
      <c r="AD215" s="6"/>
      <c r="AE215" s="6"/>
      <c r="AF215" s="76"/>
      <c r="AG215" s="6"/>
      <c r="AH215" s="6"/>
      <c r="AI215" s="6"/>
      <c r="AJ215" s="35" t="s">
        <v>1689</v>
      </c>
      <c r="AK215" s="3"/>
      <c r="AL215" s="3"/>
      <c r="AM215" s="38"/>
      <c r="AN215" s="6"/>
      <c r="AO215" s="6"/>
      <c r="AP215" s="39" t="s">
        <v>1726</v>
      </c>
      <c r="AQ215" s="20" t="s">
        <v>1714</v>
      </c>
      <c r="AR215" s="10" t="s">
        <v>1691</v>
      </c>
      <c r="AS215" s="34"/>
      <c r="AT215" s="39" t="s">
        <v>1693</v>
      </c>
      <c r="AU215" s="4" t="s">
        <v>1716</v>
      </c>
      <c r="AV215" s="3"/>
      <c r="AW215" s="34"/>
      <c r="AX215" s="38"/>
      <c r="AY215" s="6"/>
      <c r="AZ215" s="6"/>
      <c r="BA215" s="3"/>
      <c r="BB215" s="36" t="s">
        <v>1720</v>
      </c>
      <c r="BC215" s="7" t="s">
        <v>390</v>
      </c>
      <c r="BD215" s="6"/>
      <c r="BE215" s="36" t="s">
        <v>1700</v>
      </c>
      <c r="BF215" s="3" t="s">
        <v>1721</v>
      </c>
      <c r="BG215" s="6"/>
      <c r="BH215" s="124"/>
      <c r="BI215" s="67" t="s">
        <v>1723</v>
      </c>
      <c r="BJ215" s="3" t="s">
        <v>1704</v>
      </c>
      <c r="BK215" s="2"/>
      <c r="BL215" s="35" t="s">
        <v>1745</v>
      </c>
      <c r="BM215" s="2"/>
      <c r="BN215" s="132"/>
      <c r="BO215" s="38"/>
      <c r="BP215" s="6"/>
      <c r="BQ215" s="76"/>
      <c r="BR215" s="35" t="s">
        <v>1747</v>
      </c>
      <c r="BS215" s="6" t="s">
        <v>1747</v>
      </c>
      <c r="BU215" s="13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14"/>
      <c r="CG215" s="20"/>
      <c r="CH215" s="20"/>
      <c r="CI215" s="22"/>
      <c r="CJ215" s="22"/>
      <c r="CK215" s="14"/>
      <c r="CL215" s="14"/>
      <c r="CM215" s="20"/>
      <c r="CN215" s="93"/>
      <c r="CO215" s="22"/>
      <c r="CP215" s="22"/>
      <c r="CQ215" s="3"/>
    </row>
    <row r="216" spans="1:157" ht="14.1" customHeight="1" thickBot="1" x14ac:dyDescent="0.25">
      <c r="A216" s="35">
        <v>71</v>
      </c>
      <c r="B216" s="6"/>
      <c r="C216" s="6"/>
      <c r="D216" s="38"/>
      <c r="E216" s="6"/>
      <c r="F216" s="6"/>
      <c r="G216" s="76"/>
      <c r="J216" s="6"/>
      <c r="N216" s="6"/>
      <c r="O216" s="35">
        <v>77</v>
      </c>
      <c r="P216" s="6"/>
      <c r="R216" s="35">
        <v>58</v>
      </c>
      <c r="S216" s="3">
        <f>SUM(1894 -S214)</f>
        <v>0</v>
      </c>
      <c r="T216" s="7"/>
      <c r="U216" s="6"/>
      <c r="V216" s="76"/>
      <c r="W216" s="35">
        <v>0</v>
      </c>
      <c r="Z216" s="38"/>
      <c r="AA216" s="6"/>
      <c r="AB216" s="76"/>
      <c r="AC216" s="64">
        <f>SUM(1909-AC214)</f>
        <v>68</v>
      </c>
      <c r="AD216" s="6"/>
      <c r="AE216" s="6"/>
      <c r="AF216" s="76"/>
      <c r="AJ216" s="35">
        <v>84</v>
      </c>
      <c r="AK216" s="6"/>
      <c r="AL216" s="6"/>
      <c r="AM216" s="38"/>
      <c r="AN216" s="6"/>
      <c r="AO216" s="6"/>
      <c r="AP216" s="35">
        <v>0</v>
      </c>
      <c r="AQ216" s="14">
        <f>SUM(1918-AQ214)</f>
        <v>73</v>
      </c>
      <c r="AR216" s="3">
        <v>45</v>
      </c>
      <c r="AT216" s="35">
        <v>0</v>
      </c>
      <c r="AU216" s="3">
        <f>SUM(1867-AU214)</f>
        <v>0</v>
      </c>
      <c r="BB216" s="36">
        <v>0</v>
      </c>
      <c r="BC216" s="6">
        <v>0</v>
      </c>
      <c r="BD216" s="6"/>
      <c r="BE216" s="38">
        <v>0</v>
      </c>
      <c r="BF216" s="3">
        <v>0</v>
      </c>
      <c r="BG216" s="6"/>
      <c r="BH216" s="123"/>
      <c r="BI216" s="67">
        <v>12</v>
      </c>
      <c r="BJ216" s="3">
        <v>3</v>
      </c>
      <c r="BL216" s="67" t="s">
        <v>128</v>
      </c>
      <c r="BN216" s="132"/>
      <c r="BO216" s="38"/>
      <c r="BR216" s="39" t="s">
        <v>14</v>
      </c>
      <c r="BS216" s="7" t="s">
        <v>1750</v>
      </c>
      <c r="BT216" s="2"/>
      <c r="BU216" s="131"/>
      <c r="CC216" s="2"/>
      <c r="CD216" s="2"/>
      <c r="CE216" s="2"/>
    </row>
    <row r="217" spans="1:157" s="33" customFormat="1" ht="14.1" customHeight="1" thickTop="1" x14ac:dyDescent="0.2">
      <c r="A217" s="29"/>
      <c r="B217" s="40"/>
      <c r="C217" s="40"/>
      <c r="D217" s="31"/>
      <c r="E217" s="40"/>
      <c r="F217" s="40"/>
      <c r="G217" s="81"/>
      <c r="H217" s="30"/>
      <c r="I217" s="30"/>
      <c r="J217" s="40"/>
      <c r="K217" s="29"/>
      <c r="L217" s="30"/>
      <c r="M217" s="30"/>
      <c r="N217" s="40"/>
      <c r="O217" s="29" t="s">
        <v>1728</v>
      </c>
      <c r="P217" s="40"/>
      <c r="Q217" s="32"/>
      <c r="R217" s="29"/>
      <c r="S217" s="30"/>
      <c r="T217" s="30"/>
      <c r="U217" s="40"/>
      <c r="V217" s="81"/>
      <c r="W217" s="29" t="s">
        <v>1730</v>
      </c>
      <c r="X217" s="30" t="s">
        <v>1730</v>
      </c>
      <c r="Y217" s="32"/>
      <c r="Z217" s="80" t="s">
        <v>1732</v>
      </c>
      <c r="AA217" s="146"/>
      <c r="AB217" s="155"/>
      <c r="AC217" s="29" t="s">
        <v>1734</v>
      </c>
      <c r="AD217" s="146"/>
      <c r="AE217" s="146"/>
      <c r="AF217" s="155"/>
      <c r="AG217" s="30" t="s">
        <v>1737</v>
      </c>
      <c r="AH217" s="30"/>
      <c r="AI217" s="30"/>
      <c r="AJ217" s="29"/>
      <c r="AK217" s="40"/>
      <c r="AL217" s="40"/>
      <c r="AM217" s="31"/>
      <c r="AN217" s="40"/>
      <c r="AO217" s="40"/>
      <c r="AP217" s="29" t="s">
        <v>1740</v>
      </c>
      <c r="AQ217" s="70" t="s">
        <v>1740</v>
      </c>
      <c r="AR217" s="40"/>
      <c r="AS217" s="81"/>
      <c r="AT217" s="29" t="s">
        <v>1742</v>
      </c>
      <c r="AU217" s="146"/>
      <c r="AV217" s="30"/>
      <c r="AW217" s="32"/>
      <c r="AX217" s="29"/>
      <c r="AY217" s="30"/>
      <c r="AZ217" s="30"/>
      <c r="BA217" s="30"/>
      <c r="BB217" s="149"/>
      <c r="BC217" s="40"/>
      <c r="BD217" s="40"/>
      <c r="BE217" s="31"/>
      <c r="BF217" s="30"/>
      <c r="BG217" s="40"/>
      <c r="BH217" s="115"/>
      <c r="BI217" s="144"/>
      <c r="BJ217" s="30"/>
      <c r="BL217" s="144" t="s">
        <v>145</v>
      </c>
      <c r="BN217" s="130"/>
      <c r="BO217" s="31"/>
      <c r="BP217" s="30"/>
      <c r="BQ217" s="32"/>
      <c r="BR217" s="41" t="s">
        <v>1576</v>
      </c>
      <c r="BS217" s="46" t="s">
        <v>1749</v>
      </c>
      <c r="BT217" s="30"/>
      <c r="BU217" s="3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</row>
    <row r="218" spans="1:157" ht="14.1" customHeight="1" x14ac:dyDescent="0.2">
      <c r="A218" s="35"/>
      <c r="B218" s="6"/>
      <c r="C218" s="6"/>
      <c r="D218" s="38"/>
      <c r="E218" s="6"/>
      <c r="F218" s="6"/>
      <c r="G218" s="76"/>
      <c r="J218" s="6"/>
      <c r="N218" s="89"/>
      <c r="O218" s="67" t="s">
        <v>148</v>
      </c>
      <c r="P218" s="89"/>
      <c r="V218" s="76"/>
      <c r="W218" s="39" t="s">
        <v>356</v>
      </c>
      <c r="X218" s="4" t="s">
        <v>104</v>
      </c>
      <c r="Z218" s="66" t="s">
        <v>388</v>
      </c>
      <c r="AA218" s="6"/>
      <c r="AB218" s="76"/>
      <c r="AC218" s="39" t="s">
        <v>830</v>
      </c>
      <c r="AD218" s="6"/>
      <c r="AE218" s="6"/>
      <c r="AF218" s="76"/>
      <c r="AG218" s="10" t="s">
        <v>1739</v>
      </c>
      <c r="AK218" s="6"/>
      <c r="AL218" s="6"/>
      <c r="AM218" s="38"/>
      <c r="AN218" s="6"/>
      <c r="AO218" s="6"/>
      <c r="AP218" s="39" t="s">
        <v>128</v>
      </c>
      <c r="AQ218" s="20" t="s">
        <v>104</v>
      </c>
      <c r="AR218" s="6"/>
      <c r="AS218" s="76"/>
      <c r="AT218" s="39" t="s">
        <v>1744</v>
      </c>
      <c r="AU218" s="6"/>
      <c r="BB218" s="36"/>
      <c r="BC218" s="6"/>
      <c r="BD218" s="6"/>
      <c r="BE218" s="38"/>
      <c r="BG218" s="6"/>
      <c r="BI218" s="67"/>
      <c r="BJ218" s="3"/>
      <c r="BL218" s="67">
        <v>1825</v>
      </c>
      <c r="BM218" s="15"/>
      <c r="BR218" s="39">
        <v>1804</v>
      </c>
      <c r="BS218" s="6">
        <f>SUM(1861-BS220)</f>
        <v>1839</v>
      </c>
      <c r="CC218" s="2"/>
      <c r="CD218" s="2"/>
      <c r="CE218" s="2"/>
      <c r="CF218" s="14"/>
      <c r="CG218" s="14"/>
      <c r="CH218" s="14"/>
      <c r="CI218" s="26"/>
      <c r="CJ218" s="26"/>
      <c r="CK218" s="14"/>
    </row>
    <row r="219" spans="1:157" ht="14.1" customHeight="1" x14ac:dyDescent="0.2">
      <c r="A219" s="35"/>
      <c r="B219" s="6"/>
      <c r="C219" s="6"/>
      <c r="D219" s="38"/>
      <c r="E219" s="6"/>
      <c r="F219" s="6"/>
      <c r="G219" s="76"/>
      <c r="J219" s="6"/>
      <c r="O219" s="67" t="s">
        <v>29</v>
      </c>
      <c r="W219" s="39" t="s">
        <v>1230</v>
      </c>
      <c r="X219" s="4" t="s">
        <v>1752</v>
      </c>
      <c r="Z219" s="66" t="s">
        <v>145</v>
      </c>
      <c r="AA219" s="6"/>
      <c r="AB219" s="76"/>
      <c r="AC219" s="39" t="s">
        <v>1736</v>
      </c>
      <c r="AD219" s="6"/>
      <c r="AE219" s="6"/>
      <c r="AF219" s="76"/>
      <c r="AG219" s="10" t="s">
        <v>1055</v>
      </c>
      <c r="AK219" s="6"/>
      <c r="AL219" s="6"/>
      <c r="AM219" s="38"/>
      <c r="AN219" s="6"/>
      <c r="AO219" s="6"/>
      <c r="AP219" s="39" t="s">
        <v>1754</v>
      </c>
      <c r="AQ219" s="20" t="s">
        <v>815</v>
      </c>
      <c r="AR219" s="6"/>
      <c r="AS219" s="76"/>
      <c r="AT219" s="39" t="s">
        <v>52</v>
      </c>
      <c r="AU219" s="6"/>
      <c r="AV219" s="6"/>
      <c r="AW219" s="76"/>
      <c r="BB219" s="36"/>
      <c r="BC219" s="6"/>
      <c r="BD219" s="6"/>
      <c r="BE219" s="38"/>
      <c r="BG219" s="6"/>
      <c r="BI219" s="67"/>
      <c r="BJ219" s="3"/>
      <c r="BL219" s="67" t="s">
        <v>1746</v>
      </c>
      <c r="BM219" s="15"/>
      <c r="BN219" s="132"/>
      <c r="BR219" s="39" t="s">
        <v>1755</v>
      </c>
      <c r="BS219" s="7" t="s">
        <v>1748</v>
      </c>
      <c r="CC219" s="2"/>
      <c r="CD219" s="2"/>
      <c r="CE219" s="2"/>
    </row>
    <row r="220" spans="1:157" ht="14.1" customHeight="1" x14ac:dyDescent="0.2">
      <c r="A220" s="35"/>
      <c r="B220" s="6"/>
      <c r="C220" s="6"/>
      <c r="D220" s="38"/>
      <c r="E220" s="6"/>
      <c r="F220" s="6"/>
      <c r="G220" s="76"/>
      <c r="J220" s="6"/>
      <c r="O220" s="67">
        <v>1845</v>
      </c>
      <c r="U220" s="6"/>
      <c r="V220" s="76"/>
      <c r="W220" s="39">
        <v>1827</v>
      </c>
      <c r="X220" s="4">
        <v>1843</v>
      </c>
      <c r="Z220" s="66">
        <v>1841</v>
      </c>
      <c r="AA220" s="6"/>
      <c r="AB220" s="76"/>
      <c r="AC220" s="39">
        <v>1834</v>
      </c>
      <c r="AD220" s="6"/>
      <c r="AE220" s="6"/>
      <c r="AF220" s="76"/>
      <c r="AG220" s="10">
        <v>1878</v>
      </c>
      <c r="AK220" s="6"/>
      <c r="AL220" s="6"/>
      <c r="AM220" s="38"/>
      <c r="AN220" s="6"/>
      <c r="AO220" s="6"/>
      <c r="AP220" s="39">
        <v>1827</v>
      </c>
      <c r="AQ220" s="20">
        <v>1815</v>
      </c>
      <c r="AR220" s="6"/>
      <c r="AS220" s="76"/>
      <c r="AT220" s="39">
        <v>1899</v>
      </c>
      <c r="AU220" s="6"/>
      <c r="AV220" s="6"/>
      <c r="AW220" s="76"/>
      <c r="BB220" s="36"/>
      <c r="BC220" s="6"/>
      <c r="BD220" s="6"/>
      <c r="BE220" s="38"/>
      <c r="BG220" s="6"/>
      <c r="BI220" s="67"/>
      <c r="BJ220" s="3"/>
      <c r="BL220" s="35">
        <f>SUM(1895-BL218)</f>
        <v>70</v>
      </c>
      <c r="BM220" s="15"/>
      <c r="BN220" s="132"/>
      <c r="BR220" s="35">
        <f>SUM(1882-BR218)</f>
        <v>78</v>
      </c>
      <c r="BS220" s="6">
        <v>22</v>
      </c>
      <c r="BT220" s="6"/>
      <c r="BU220" s="76"/>
      <c r="CC220" s="2"/>
      <c r="CD220" s="2"/>
      <c r="CE220" s="2"/>
    </row>
    <row r="221" spans="1:157" ht="14.1" customHeight="1" x14ac:dyDescent="0.2">
      <c r="A221" s="35"/>
      <c r="B221" s="6"/>
      <c r="C221" s="6"/>
      <c r="D221" s="38"/>
      <c r="E221" s="6"/>
      <c r="F221" s="6"/>
      <c r="G221" s="76"/>
      <c r="J221" s="6"/>
      <c r="O221" s="67" t="s">
        <v>1729</v>
      </c>
      <c r="U221" s="6"/>
      <c r="V221" s="76"/>
      <c r="W221" s="68" t="s">
        <v>1731</v>
      </c>
      <c r="X221" s="20" t="s">
        <v>1751</v>
      </c>
      <c r="Z221" s="66" t="s">
        <v>1733</v>
      </c>
      <c r="AA221" s="6"/>
      <c r="AB221" s="76"/>
      <c r="AC221" s="66" t="s">
        <v>1735</v>
      </c>
      <c r="AD221" s="6"/>
      <c r="AE221" s="6"/>
      <c r="AF221" s="76"/>
      <c r="AG221" s="10" t="s">
        <v>1738</v>
      </c>
      <c r="AK221" s="6"/>
      <c r="AL221" s="6"/>
      <c r="AM221" s="38"/>
      <c r="AN221" s="6"/>
      <c r="AO221" s="6"/>
      <c r="AP221" s="39" t="s">
        <v>1753</v>
      </c>
      <c r="AQ221" s="20" t="s">
        <v>1741</v>
      </c>
      <c r="AR221" s="6"/>
      <c r="AS221" s="76"/>
      <c r="AT221" s="39" t="s">
        <v>1743</v>
      </c>
      <c r="AU221" s="6"/>
      <c r="AV221" s="6"/>
      <c r="AW221" s="76"/>
      <c r="BC221" s="6"/>
      <c r="BD221" s="6"/>
      <c r="BE221" s="38"/>
      <c r="BF221" s="6"/>
      <c r="BG221" s="6"/>
      <c r="BI221" s="67"/>
      <c r="BJ221" s="3"/>
      <c r="BL221" s="35" t="s">
        <v>1786</v>
      </c>
      <c r="BM221" s="3" t="s">
        <v>1786</v>
      </c>
      <c r="BN221" s="132"/>
      <c r="BQ221" s="76"/>
      <c r="BR221" s="35" t="s">
        <v>1788</v>
      </c>
      <c r="BU221" s="76"/>
      <c r="CC221" s="2"/>
      <c r="CD221" s="2"/>
      <c r="CE221" s="2"/>
      <c r="CL221" s="3"/>
      <c r="CM221" s="91"/>
      <c r="CN221" s="20"/>
      <c r="CO221" s="92"/>
      <c r="CP221" s="92"/>
      <c r="CQ221" s="3"/>
    </row>
    <row r="222" spans="1:157" s="58" customFormat="1" ht="14.1" customHeight="1" thickBot="1" x14ac:dyDescent="0.25">
      <c r="A222" s="52"/>
      <c r="B222" s="50"/>
      <c r="C222" s="50"/>
      <c r="D222" s="77"/>
      <c r="E222" s="50"/>
      <c r="F222" s="50"/>
      <c r="G222" s="84"/>
      <c r="H222" s="51"/>
      <c r="I222" s="51"/>
      <c r="J222" s="50"/>
      <c r="K222" s="52"/>
      <c r="L222" s="51"/>
      <c r="M222" s="51"/>
      <c r="N222" s="51"/>
      <c r="O222" s="52">
        <f>SUM(1896-O220)</f>
        <v>51</v>
      </c>
      <c r="P222" s="51"/>
      <c r="Q222" s="53"/>
      <c r="R222" s="52"/>
      <c r="S222" s="51"/>
      <c r="T222" s="51"/>
      <c r="U222" s="50"/>
      <c r="V222" s="84"/>
      <c r="W222" s="52">
        <f>SUM(1910-W220)</f>
        <v>83</v>
      </c>
      <c r="X222" s="51">
        <f>SUM(1905-X220)</f>
        <v>62</v>
      </c>
      <c r="Y222" s="84"/>
      <c r="Z222" s="82">
        <f>SUM(1912-Z220)</f>
        <v>71</v>
      </c>
      <c r="AA222" s="50"/>
      <c r="AB222" s="84"/>
      <c r="AC222" s="52">
        <f>SUM(1904-AC220)</f>
        <v>70</v>
      </c>
      <c r="AD222" s="50"/>
      <c r="AE222" s="50"/>
      <c r="AF222" s="84"/>
      <c r="AG222" s="51">
        <v>0</v>
      </c>
      <c r="AH222" s="51"/>
      <c r="AI222" s="51"/>
      <c r="AJ222" s="52"/>
      <c r="AK222" s="50"/>
      <c r="AL222" s="50"/>
      <c r="AM222" s="77"/>
      <c r="AN222" s="50"/>
      <c r="AO222" s="50"/>
      <c r="AP222" s="52">
        <f>SUM(1898-AP220)</f>
        <v>71</v>
      </c>
      <c r="AQ222" s="60">
        <f>SUM(1873-AQ220)</f>
        <v>58</v>
      </c>
      <c r="AR222" s="50"/>
      <c r="AS222" s="84"/>
      <c r="AT222" s="52">
        <f>SUM(1899-AT220)</f>
        <v>0</v>
      </c>
      <c r="AU222" s="50"/>
      <c r="AV222" s="50"/>
      <c r="AW222" s="84"/>
      <c r="AX222" s="52"/>
      <c r="AY222" s="51"/>
      <c r="AZ222" s="51"/>
      <c r="BA222" s="51"/>
      <c r="BB222" s="52"/>
      <c r="BC222" s="50"/>
      <c r="BD222" s="50"/>
      <c r="BE222" s="77"/>
      <c r="BF222" s="50"/>
      <c r="BG222" s="51"/>
      <c r="BH222" s="139"/>
      <c r="BI222" s="111"/>
      <c r="BJ222" s="51"/>
      <c r="BL222" s="56" t="s">
        <v>1797</v>
      </c>
      <c r="BM222" s="59" t="s">
        <v>435</v>
      </c>
      <c r="BN222" s="151"/>
      <c r="BO222" s="52"/>
      <c r="BP222" s="51"/>
      <c r="BQ222" s="84"/>
      <c r="BR222" s="156" t="s">
        <v>1018</v>
      </c>
      <c r="BS222" s="51"/>
      <c r="BT222" s="51"/>
      <c r="BU222" s="84"/>
      <c r="BV222" s="2"/>
      <c r="BW222" s="2"/>
      <c r="BX222" s="2"/>
      <c r="BY222" s="2"/>
      <c r="BZ222" s="2"/>
      <c r="CA222" s="2"/>
      <c r="CB222" s="20"/>
      <c r="CC222" s="22"/>
      <c r="CD222" s="22"/>
      <c r="CE222" s="14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</row>
    <row r="223" spans="1:157" ht="14.1" customHeight="1" thickTop="1" x14ac:dyDescent="0.2">
      <c r="A223" s="35" t="s">
        <v>1756</v>
      </c>
      <c r="B223" s="3" t="s">
        <v>1756</v>
      </c>
      <c r="C223" s="6"/>
      <c r="D223" s="35" t="s">
        <v>1758</v>
      </c>
      <c r="E223" s="6"/>
      <c r="F223" s="6"/>
      <c r="H223" s="14" t="s">
        <v>1760</v>
      </c>
      <c r="I223" s="6"/>
      <c r="J223" s="6"/>
      <c r="K223" s="64" t="s">
        <v>1763</v>
      </c>
      <c r="O223" s="64" t="s">
        <v>1765</v>
      </c>
      <c r="R223" s="35" t="s">
        <v>1768</v>
      </c>
      <c r="S223" s="3" t="s">
        <v>1768</v>
      </c>
      <c r="U223" s="6"/>
      <c r="V223" s="76"/>
      <c r="X223" s="6"/>
      <c r="Y223" s="76"/>
      <c r="Z223" s="38"/>
      <c r="AA223" s="6"/>
      <c r="AB223" s="76"/>
      <c r="AC223" s="64" t="s">
        <v>1770</v>
      </c>
      <c r="AD223" s="6"/>
      <c r="AF223" s="76"/>
      <c r="AK223" s="6"/>
      <c r="AL223" s="6"/>
      <c r="AM223" s="38"/>
      <c r="AN223" s="6"/>
      <c r="AO223" s="6"/>
      <c r="AQ223" s="14"/>
      <c r="AR223" s="6"/>
      <c r="AS223" s="76"/>
      <c r="AT223" s="64" t="s">
        <v>1774</v>
      </c>
      <c r="AU223" s="3" t="s">
        <v>1774</v>
      </c>
      <c r="AV223" s="89"/>
      <c r="AW223" s="90"/>
      <c r="AX223" s="35" t="s">
        <v>1777</v>
      </c>
      <c r="AY223" s="3" t="s">
        <v>1777</v>
      </c>
      <c r="AZ223" s="3" t="s">
        <v>1777</v>
      </c>
      <c r="BB223" s="35" t="s">
        <v>1779</v>
      </c>
      <c r="BE223" s="35" t="s">
        <v>1781</v>
      </c>
      <c r="BH223" s="123"/>
      <c r="BI223" s="35" t="s">
        <v>1784</v>
      </c>
      <c r="BJ223" s="3"/>
      <c r="BL223" s="39" t="s">
        <v>185</v>
      </c>
      <c r="BM223" s="4" t="s">
        <v>145</v>
      </c>
      <c r="BN223" s="132"/>
      <c r="BO223" s="127"/>
      <c r="BP223" s="2"/>
      <c r="BQ223" s="76"/>
      <c r="BR223" s="85" t="s">
        <v>815</v>
      </c>
      <c r="BS223" s="2"/>
      <c r="BT223" s="2"/>
      <c r="BU223" s="76"/>
      <c r="CC223" s="2"/>
      <c r="CD223" s="2"/>
      <c r="CE223" s="2"/>
    </row>
    <row r="224" spans="1:157" ht="14.1" customHeight="1" x14ac:dyDescent="0.2">
      <c r="A224" s="67" t="s">
        <v>159</v>
      </c>
      <c r="B224" s="4" t="s">
        <v>128</v>
      </c>
      <c r="C224" s="6"/>
      <c r="D224" s="39" t="s">
        <v>14</v>
      </c>
      <c r="E224" s="6"/>
      <c r="F224" s="6"/>
      <c r="G224" s="37"/>
      <c r="H224" s="20" t="s">
        <v>205</v>
      </c>
      <c r="I224" s="6"/>
      <c r="J224" s="6"/>
      <c r="K224" s="66" t="s">
        <v>128</v>
      </c>
      <c r="O224" s="66" t="s">
        <v>1767</v>
      </c>
      <c r="R224" s="67" t="s">
        <v>1792</v>
      </c>
      <c r="S224" s="4" t="s">
        <v>438</v>
      </c>
      <c r="U224" s="6"/>
      <c r="V224" s="76"/>
      <c r="X224" s="6"/>
      <c r="Y224" s="76"/>
      <c r="Z224" s="38"/>
      <c r="AA224" s="6"/>
      <c r="AB224" s="76"/>
      <c r="AC224" s="66" t="s">
        <v>1773</v>
      </c>
      <c r="AD224" s="6"/>
      <c r="AF224" s="76"/>
      <c r="AK224" s="6"/>
      <c r="AL224" s="6"/>
      <c r="AM224" s="38"/>
      <c r="AN224" s="6"/>
      <c r="AO224" s="6"/>
      <c r="AQ224" s="14"/>
      <c r="AR224" s="6"/>
      <c r="AS224" s="76"/>
      <c r="AT224" s="39" t="s">
        <v>55</v>
      </c>
      <c r="AU224" s="4" t="s">
        <v>1776</v>
      </c>
      <c r="AV224" s="6"/>
      <c r="AW224" s="76"/>
      <c r="AX224" s="39" t="s">
        <v>1007</v>
      </c>
      <c r="AY224" s="4" t="s">
        <v>1796</v>
      </c>
      <c r="AZ224" s="10" t="s">
        <v>14</v>
      </c>
      <c r="BB224" s="39" t="s">
        <v>404</v>
      </c>
      <c r="BE224" s="67" t="s">
        <v>1783</v>
      </c>
      <c r="BI224" s="39" t="s">
        <v>120</v>
      </c>
      <c r="BJ224" s="3"/>
      <c r="BL224" s="39">
        <v>1923</v>
      </c>
      <c r="BM224" s="4">
        <v>1835</v>
      </c>
      <c r="BN224" s="132"/>
      <c r="BQ224" s="76"/>
      <c r="BR224" s="85">
        <v>1856</v>
      </c>
      <c r="BU224" s="76"/>
      <c r="CC224" s="2"/>
      <c r="CD224" s="2"/>
      <c r="CE224" s="2"/>
    </row>
    <row r="225" spans="1:125" ht="14.1" customHeight="1" x14ac:dyDescent="0.2">
      <c r="A225" s="67" t="s">
        <v>310</v>
      </c>
      <c r="B225" s="4" t="s">
        <v>1576</v>
      </c>
      <c r="C225" s="6"/>
      <c r="D225" s="39" t="s">
        <v>1344</v>
      </c>
      <c r="E225" s="6"/>
      <c r="F225" s="6"/>
      <c r="G225" s="37"/>
      <c r="H225" s="20" t="s">
        <v>1762</v>
      </c>
      <c r="I225" s="6"/>
      <c r="J225" s="6"/>
      <c r="K225" s="66" t="s">
        <v>1762</v>
      </c>
      <c r="O225" s="66" t="s">
        <v>1237</v>
      </c>
      <c r="R225" s="67" t="s">
        <v>1414</v>
      </c>
      <c r="S225" s="4" t="s">
        <v>1402</v>
      </c>
      <c r="U225" s="6"/>
      <c r="V225" s="76"/>
      <c r="X225" s="6"/>
      <c r="Y225" s="76"/>
      <c r="Z225" s="38"/>
      <c r="AA225" s="6"/>
      <c r="AB225" s="76"/>
      <c r="AC225" s="66" t="s">
        <v>1687</v>
      </c>
      <c r="AD225" s="6"/>
      <c r="AK225" s="6"/>
      <c r="AL225" s="6"/>
      <c r="AM225" s="38"/>
      <c r="AN225" s="6"/>
      <c r="AO225" s="6"/>
      <c r="AQ225" s="14"/>
      <c r="AR225" s="6"/>
      <c r="AS225" s="76"/>
      <c r="AT225" s="39" t="s">
        <v>1794</v>
      </c>
      <c r="AU225" s="4" t="s">
        <v>52</v>
      </c>
      <c r="AV225" s="6"/>
      <c r="AW225" s="76"/>
      <c r="AX225" s="39" t="s">
        <v>1695</v>
      </c>
      <c r="AY225" s="4" t="s">
        <v>1794</v>
      </c>
      <c r="AZ225" s="10" t="s">
        <v>1655</v>
      </c>
      <c r="BB225" s="39" t="s">
        <v>1697</v>
      </c>
      <c r="BE225" s="38" t="s">
        <v>1701</v>
      </c>
      <c r="BG225" s="6"/>
      <c r="BI225" s="39" t="s">
        <v>44</v>
      </c>
      <c r="BJ225" s="3"/>
      <c r="BK225" s="15"/>
      <c r="BL225" s="66" t="s">
        <v>1647</v>
      </c>
      <c r="BM225" s="4" t="s">
        <v>1787</v>
      </c>
      <c r="BO225" s="38"/>
      <c r="BP225" s="6"/>
      <c r="BQ225" s="76"/>
      <c r="BR225" s="66" t="s">
        <v>1789</v>
      </c>
      <c r="BU225" s="76"/>
      <c r="CC225" s="2"/>
      <c r="CD225" s="2"/>
      <c r="CE225" s="2"/>
    </row>
    <row r="226" spans="1:125" ht="14.1" customHeight="1" x14ac:dyDescent="0.2">
      <c r="A226" s="67">
        <v>1822</v>
      </c>
      <c r="B226" s="4">
        <v>1825</v>
      </c>
      <c r="C226" s="89"/>
      <c r="D226" s="39">
        <v>1809</v>
      </c>
      <c r="E226" s="89"/>
      <c r="F226" s="89"/>
      <c r="G226" s="37"/>
      <c r="H226" s="20">
        <v>1833</v>
      </c>
      <c r="I226" s="6"/>
      <c r="J226" s="6"/>
      <c r="K226" s="66">
        <v>1842</v>
      </c>
      <c r="O226" s="66">
        <v>1908</v>
      </c>
      <c r="R226" s="67">
        <v>1894</v>
      </c>
      <c r="S226" s="4">
        <v>1843</v>
      </c>
      <c r="U226" s="6"/>
      <c r="V226" s="76"/>
      <c r="X226" s="6"/>
      <c r="Y226" s="76"/>
      <c r="Z226" s="38"/>
      <c r="AA226" s="6"/>
      <c r="AB226" s="76"/>
      <c r="AC226" s="66" t="s">
        <v>1771</v>
      </c>
      <c r="AK226" s="6"/>
      <c r="AL226" s="6"/>
      <c r="AM226" s="38"/>
      <c r="AN226" s="6"/>
      <c r="AO226" s="6"/>
      <c r="AQ226" s="14"/>
      <c r="AR226" s="6"/>
      <c r="AS226" s="76"/>
      <c r="AT226" s="39">
        <v>1841</v>
      </c>
      <c r="AU226" s="4">
        <v>1904</v>
      </c>
      <c r="AV226" s="6"/>
      <c r="AW226" s="76"/>
      <c r="AX226" s="39">
        <v>1872</v>
      </c>
      <c r="AY226" s="4">
        <v>1898</v>
      </c>
      <c r="AZ226" s="10">
        <v>1825</v>
      </c>
      <c r="BB226" s="39">
        <v>1835</v>
      </c>
      <c r="BE226" s="67">
        <v>1838</v>
      </c>
      <c r="BG226" s="6"/>
      <c r="BI226" s="39">
        <v>1808</v>
      </c>
      <c r="BJ226" s="3"/>
      <c r="BL226" s="35">
        <f>SUM(1923-BL224)</f>
        <v>0</v>
      </c>
      <c r="BM226" s="3">
        <f>SUM(1891-BM224)</f>
        <v>56</v>
      </c>
      <c r="BN226" s="132"/>
      <c r="BO226" s="38"/>
      <c r="BP226" s="6"/>
      <c r="BQ226" s="76"/>
      <c r="BR226" s="35">
        <f>SUM(1929-BR224)</f>
        <v>73</v>
      </c>
      <c r="BU226" s="76"/>
      <c r="CC226" s="2"/>
      <c r="CD226" s="2"/>
      <c r="CE226" s="2"/>
    </row>
    <row r="227" spans="1:125" ht="14.1" customHeight="1" x14ac:dyDescent="0.2">
      <c r="A227" s="67" t="s">
        <v>1757</v>
      </c>
      <c r="B227" s="4" t="s">
        <v>1790</v>
      </c>
      <c r="C227" s="6"/>
      <c r="D227" s="39" t="s">
        <v>1759</v>
      </c>
      <c r="E227" s="6"/>
      <c r="F227" s="6"/>
      <c r="G227" s="37"/>
      <c r="H227" s="14" t="s">
        <v>1761</v>
      </c>
      <c r="I227" s="6"/>
      <c r="J227" s="6"/>
      <c r="K227" s="64" t="s">
        <v>1764</v>
      </c>
      <c r="O227" s="66" t="s">
        <v>1766</v>
      </c>
      <c r="R227" s="67" t="s">
        <v>1791</v>
      </c>
      <c r="S227" s="24" t="s">
        <v>1769</v>
      </c>
      <c r="U227" s="6"/>
      <c r="V227" s="76"/>
      <c r="X227" s="6"/>
      <c r="Y227" s="76"/>
      <c r="Z227" s="38"/>
      <c r="AA227" s="6"/>
      <c r="AB227" s="76"/>
      <c r="AC227" s="64" t="s">
        <v>1772</v>
      </c>
      <c r="AD227" s="6"/>
      <c r="AH227" s="6"/>
      <c r="AK227" s="6"/>
      <c r="AL227" s="6"/>
      <c r="AM227" s="38"/>
      <c r="AN227" s="6"/>
      <c r="AO227" s="6"/>
      <c r="AQ227" s="14"/>
      <c r="AR227" s="6"/>
      <c r="AS227" s="76"/>
      <c r="AT227" s="66" t="s">
        <v>1793</v>
      </c>
      <c r="AU227" s="20" t="s">
        <v>1775</v>
      </c>
      <c r="AV227" s="6"/>
      <c r="AX227" s="39" t="s">
        <v>1778</v>
      </c>
      <c r="AY227" s="4" t="s">
        <v>1795</v>
      </c>
      <c r="AZ227" s="14" t="s">
        <v>1798</v>
      </c>
      <c r="BB227" s="39" t="s">
        <v>1780</v>
      </c>
      <c r="BE227" s="67" t="s">
        <v>1782</v>
      </c>
      <c r="BG227" s="6"/>
      <c r="BI227" s="39" t="s">
        <v>1785</v>
      </c>
      <c r="BJ227" s="3"/>
      <c r="BL227" s="64" t="s">
        <v>1823</v>
      </c>
      <c r="BM227" s="14" t="s">
        <v>1823</v>
      </c>
      <c r="BN227" s="132"/>
      <c r="BO227" s="35" t="s">
        <v>1826</v>
      </c>
      <c r="BP227" s="6"/>
      <c r="BQ227" s="76"/>
      <c r="BR227" s="64" t="s">
        <v>1827</v>
      </c>
      <c r="BS227" s="6"/>
      <c r="BU227" s="76"/>
      <c r="CC227" s="2"/>
      <c r="CD227" s="2"/>
      <c r="CE227" s="2"/>
    </row>
    <row r="228" spans="1:125" ht="14.1" customHeight="1" thickBot="1" x14ac:dyDescent="0.25">
      <c r="A228" s="35">
        <f>SUM(1897-A226)</f>
        <v>75</v>
      </c>
      <c r="B228" s="3">
        <f>SUM(1870-B226)</f>
        <v>45</v>
      </c>
      <c r="C228" s="6"/>
      <c r="D228" s="35">
        <f>SUM(1891-D226)</f>
        <v>82</v>
      </c>
      <c r="E228" s="6"/>
      <c r="F228" s="6"/>
      <c r="H228" s="14">
        <f>SUM(1906-H226)</f>
        <v>73</v>
      </c>
      <c r="I228" s="6"/>
      <c r="J228" s="6"/>
      <c r="K228" s="64">
        <f>SUM(1906-K226)</f>
        <v>64</v>
      </c>
      <c r="O228" s="64">
        <f>SUM(1908-O226)</f>
        <v>0</v>
      </c>
      <c r="R228" s="35">
        <f>SUM(1895-R226)</f>
        <v>1</v>
      </c>
      <c r="S228" s="3">
        <f>SUM(1910-S226)</f>
        <v>67</v>
      </c>
      <c r="U228" s="6"/>
      <c r="V228" s="76"/>
      <c r="X228" s="6"/>
      <c r="Y228" s="76"/>
      <c r="Z228" s="38"/>
      <c r="AA228" s="6"/>
      <c r="AB228" s="76"/>
      <c r="AC228" s="64">
        <f>SUM(1918-AC226)</f>
        <v>81</v>
      </c>
      <c r="AD228" s="6"/>
      <c r="AK228" s="6"/>
      <c r="AL228" s="6"/>
      <c r="AM228" s="38"/>
      <c r="AN228" s="6"/>
      <c r="AO228" s="6"/>
      <c r="AQ228" s="14"/>
      <c r="AR228" s="6"/>
      <c r="AS228" s="76"/>
      <c r="AT228" s="35">
        <f>SUM(1927-AT226)</f>
        <v>86</v>
      </c>
      <c r="AU228" s="3">
        <f>SUM(1904-AU226)</f>
        <v>0</v>
      </c>
      <c r="AX228" s="35">
        <f>SUM(1872-AX226)</f>
        <v>0</v>
      </c>
      <c r="AY228" s="3">
        <f>SUM(1898-AY226)</f>
        <v>0</v>
      </c>
      <c r="AZ228" s="3">
        <f>SUM(1901-AZ226)</f>
        <v>76</v>
      </c>
      <c r="BB228" s="35">
        <f>SUM(1872-BB226)</f>
        <v>37</v>
      </c>
      <c r="BE228" s="35">
        <v>37</v>
      </c>
      <c r="BG228" s="6"/>
      <c r="BH228" s="123"/>
      <c r="BI228" s="35">
        <f>SUM(1872-BI226)</f>
        <v>64</v>
      </c>
      <c r="BJ228" s="3"/>
      <c r="BL228" s="66" t="s">
        <v>478</v>
      </c>
      <c r="BM228" s="20" t="s">
        <v>697</v>
      </c>
      <c r="BN228" s="132"/>
      <c r="BO228" s="39" t="s">
        <v>55</v>
      </c>
      <c r="BP228" s="6"/>
      <c r="BQ228" s="76"/>
      <c r="BR228" s="66" t="s">
        <v>104</v>
      </c>
      <c r="BS228" s="6"/>
      <c r="BT228" s="2"/>
      <c r="BU228" s="76"/>
      <c r="CC228" s="2"/>
      <c r="CD228" s="2"/>
      <c r="CE228" s="2"/>
    </row>
    <row r="229" spans="1:125" s="33" customFormat="1" ht="14.1" customHeight="1" thickTop="1" x14ac:dyDescent="0.2">
      <c r="A229" s="31"/>
      <c r="B229" s="40"/>
      <c r="C229" s="40"/>
      <c r="D229" s="29" t="s">
        <v>1799</v>
      </c>
      <c r="E229" s="40"/>
      <c r="F229" s="40"/>
      <c r="G229" s="32"/>
      <c r="H229" s="70"/>
      <c r="I229" s="40"/>
      <c r="J229" s="40"/>
      <c r="K229" s="29" t="s">
        <v>1801</v>
      </c>
      <c r="L229" s="40"/>
      <c r="M229" s="30"/>
      <c r="N229" s="30"/>
      <c r="O229" s="29"/>
      <c r="P229" s="40"/>
      <c r="Q229" s="32"/>
      <c r="R229" s="80" t="s">
        <v>1803</v>
      </c>
      <c r="S229" s="30"/>
      <c r="T229" s="30"/>
      <c r="U229" s="40"/>
      <c r="V229" s="81"/>
      <c r="W229" s="29" t="s">
        <v>1805</v>
      </c>
      <c r="X229" s="30"/>
      <c r="Y229" s="81"/>
      <c r="Z229" s="29" t="s">
        <v>1806</v>
      </c>
      <c r="AA229" s="40"/>
      <c r="AB229" s="81"/>
      <c r="AC229" s="31"/>
      <c r="AD229" s="30"/>
      <c r="AE229" s="30"/>
      <c r="AF229" s="32"/>
      <c r="AG229" s="30" t="s">
        <v>1808</v>
      </c>
      <c r="AH229" s="30" t="s">
        <v>1808</v>
      </c>
      <c r="AI229" s="30"/>
      <c r="AJ229" s="29"/>
      <c r="AK229" s="40"/>
      <c r="AL229" s="40"/>
      <c r="AM229" s="31"/>
      <c r="AN229" s="40"/>
      <c r="AO229" s="40"/>
      <c r="AP229" s="29" t="s">
        <v>1810</v>
      </c>
      <c r="AQ229" s="30" t="s">
        <v>1810</v>
      </c>
      <c r="AR229" s="40"/>
      <c r="AS229" s="81"/>
      <c r="AT229" s="29" t="s">
        <v>1814</v>
      </c>
      <c r="AU229" s="30"/>
      <c r="AV229" s="30"/>
      <c r="AW229" s="32"/>
      <c r="AX229" s="29"/>
      <c r="AY229" s="30"/>
      <c r="AZ229" s="30"/>
      <c r="BA229" s="30"/>
      <c r="BB229" s="29" t="s">
        <v>1816</v>
      </c>
      <c r="BC229" s="30"/>
      <c r="BD229" s="30"/>
      <c r="BE229" s="29" t="s">
        <v>1818</v>
      </c>
      <c r="BF229" s="30"/>
      <c r="BG229" s="40"/>
      <c r="BH229" s="154"/>
      <c r="BI229" s="29" t="s">
        <v>1820</v>
      </c>
      <c r="BJ229" s="30"/>
      <c r="BL229" s="138" t="s">
        <v>1832</v>
      </c>
      <c r="BM229" s="145" t="s">
        <v>1825</v>
      </c>
      <c r="BN229" s="130"/>
      <c r="BO229" s="41" t="s">
        <v>1576</v>
      </c>
      <c r="BP229" s="40"/>
      <c r="BQ229" s="81"/>
      <c r="BR229" s="149" t="s">
        <v>1749</v>
      </c>
      <c r="BS229" s="40"/>
      <c r="BU229" s="81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</row>
    <row r="230" spans="1:125" ht="14.1" customHeight="1" x14ac:dyDescent="0.2">
      <c r="A230" s="38"/>
      <c r="B230" s="6"/>
      <c r="C230" s="6"/>
      <c r="D230" s="67" t="s">
        <v>163</v>
      </c>
      <c r="E230" s="6"/>
      <c r="F230" s="6"/>
      <c r="G230" s="75"/>
      <c r="H230" s="14"/>
      <c r="I230" s="6"/>
      <c r="J230" s="6"/>
      <c r="K230" s="39" t="s">
        <v>1098</v>
      </c>
      <c r="L230" s="6"/>
      <c r="R230" s="66" t="s">
        <v>163</v>
      </c>
      <c r="U230" s="6"/>
      <c r="V230" s="76"/>
      <c r="W230" s="39" t="s">
        <v>120</v>
      </c>
      <c r="Y230" s="76"/>
      <c r="Z230" s="39" t="s">
        <v>246</v>
      </c>
      <c r="AA230" s="6"/>
      <c r="AB230" s="76"/>
      <c r="AG230" s="10" t="s">
        <v>290</v>
      </c>
      <c r="AH230" s="10" t="s">
        <v>14</v>
      </c>
      <c r="AK230" s="6"/>
      <c r="AL230" s="6"/>
      <c r="AM230" s="38"/>
      <c r="AN230" s="6"/>
      <c r="AO230" s="6"/>
      <c r="AP230" s="39" t="s">
        <v>1813</v>
      </c>
      <c r="AQ230" s="4" t="s">
        <v>1830</v>
      </c>
      <c r="AR230" s="6"/>
      <c r="AS230" s="76"/>
      <c r="AT230" s="39" t="s">
        <v>128</v>
      </c>
      <c r="BB230" s="67" t="s">
        <v>1018</v>
      </c>
      <c r="BE230" s="67" t="s">
        <v>1819</v>
      </c>
      <c r="BI230" s="39" t="s">
        <v>340</v>
      </c>
      <c r="BJ230" s="3"/>
      <c r="BL230" s="66">
        <v>1845</v>
      </c>
      <c r="BM230" s="20">
        <v>1919</v>
      </c>
      <c r="BO230" s="39">
        <v>1802</v>
      </c>
      <c r="BP230" s="6"/>
      <c r="BQ230" s="76"/>
      <c r="BR230" s="66">
        <v>1855</v>
      </c>
      <c r="BS230" s="6"/>
      <c r="BU230" s="76"/>
      <c r="CC230" s="2"/>
      <c r="CD230" s="2"/>
      <c r="CE230" s="2"/>
      <c r="CG230" s="3"/>
      <c r="CH230" s="4"/>
      <c r="CI230" s="20"/>
      <c r="CJ230" s="1"/>
      <c r="CK230" s="1"/>
      <c r="CL230" s="3"/>
      <c r="CM230" s="16"/>
      <c r="CN230" s="28"/>
      <c r="CO230" s="20"/>
      <c r="CP230" s="94"/>
      <c r="CQ230" s="94"/>
      <c r="CR230" s="16"/>
    </row>
    <row r="231" spans="1:125" ht="14.1" customHeight="1" x14ac:dyDescent="0.2">
      <c r="A231" s="35"/>
      <c r="D231" s="67" t="s">
        <v>1344</v>
      </c>
      <c r="E231" s="6"/>
      <c r="F231" s="6"/>
      <c r="G231" s="75"/>
      <c r="H231" s="14"/>
      <c r="I231" s="6"/>
      <c r="J231" s="6"/>
      <c r="K231" s="39" t="s">
        <v>1802</v>
      </c>
      <c r="L231" s="6"/>
      <c r="R231" s="66" t="s">
        <v>63</v>
      </c>
      <c r="U231" s="6"/>
      <c r="V231" s="76"/>
      <c r="W231" s="39" t="s">
        <v>966</v>
      </c>
      <c r="Y231" s="76"/>
      <c r="Z231" s="39" t="s">
        <v>692</v>
      </c>
      <c r="AA231" s="6"/>
      <c r="AB231" s="76"/>
      <c r="AG231" s="10" t="s">
        <v>1597</v>
      </c>
      <c r="AH231" s="10" t="s">
        <v>1597</v>
      </c>
      <c r="AK231" s="6"/>
      <c r="AL231" s="6"/>
      <c r="AM231" s="38"/>
      <c r="AN231" s="6"/>
      <c r="AO231" s="6"/>
      <c r="AP231" s="39" t="s">
        <v>1812</v>
      </c>
      <c r="AQ231" s="4" t="s">
        <v>1812</v>
      </c>
      <c r="AR231" s="6"/>
      <c r="AS231" s="76"/>
      <c r="AT231" s="39" t="s">
        <v>1794</v>
      </c>
      <c r="AY231" s="6"/>
      <c r="BB231" s="67" t="s">
        <v>1093</v>
      </c>
      <c r="BD231" s="6"/>
      <c r="BE231" s="67" t="s">
        <v>1794</v>
      </c>
      <c r="BG231" s="6"/>
      <c r="BI231" s="39" t="s">
        <v>1822</v>
      </c>
      <c r="BJ231" s="3"/>
      <c r="BL231" s="66" t="s">
        <v>1831</v>
      </c>
      <c r="BM231" s="20" t="s">
        <v>1824</v>
      </c>
      <c r="BO231" s="39" t="s">
        <v>309</v>
      </c>
      <c r="BP231" s="6"/>
      <c r="BQ231" s="76"/>
      <c r="BR231" s="66" t="s">
        <v>1828</v>
      </c>
      <c r="BS231" s="6"/>
      <c r="BU231" s="76"/>
      <c r="CC231" s="2"/>
      <c r="CD231" s="2"/>
      <c r="CE231" s="2"/>
    </row>
    <row r="232" spans="1:125" ht="14.1" customHeight="1" x14ac:dyDescent="0.2">
      <c r="A232" s="35"/>
      <c r="D232" s="67">
        <v>1813</v>
      </c>
      <c r="E232" s="6"/>
      <c r="F232" s="6"/>
      <c r="G232" s="75"/>
      <c r="H232" s="14"/>
      <c r="I232" s="6"/>
      <c r="J232" s="6"/>
      <c r="K232" s="39">
        <v>1828</v>
      </c>
      <c r="L232" s="6"/>
      <c r="P232" s="6"/>
      <c r="R232" s="66">
        <v>1826</v>
      </c>
      <c r="U232" s="6"/>
      <c r="V232" s="76"/>
      <c r="W232" s="39">
        <v>1832</v>
      </c>
      <c r="Y232" s="76"/>
      <c r="Z232" s="39">
        <v>1891</v>
      </c>
      <c r="AA232" s="6"/>
      <c r="AB232" s="76"/>
      <c r="AC232" s="38"/>
      <c r="AD232" s="6"/>
      <c r="AE232" s="6"/>
      <c r="AF232" s="76"/>
      <c r="AG232" s="10">
        <v>1889</v>
      </c>
      <c r="AH232" s="10">
        <v>1897</v>
      </c>
      <c r="AK232" s="6"/>
      <c r="AL232" s="6"/>
      <c r="AM232" s="38"/>
      <c r="AN232" s="6"/>
      <c r="AO232" s="6"/>
      <c r="AP232" s="39">
        <v>1812</v>
      </c>
      <c r="AQ232" s="4" t="s">
        <v>241</v>
      </c>
      <c r="AR232" s="6"/>
      <c r="AS232" s="76"/>
      <c r="AT232" s="39">
        <v>1831</v>
      </c>
      <c r="AY232" s="6"/>
      <c r="BB232" s="67">
        <v>1834</v>
      </c>
      <c r="BD232" s="6"/>
      <c r="BE232" s="67">
        <v>1821</v>
      </c>
      <c r="BI232" s="39">
        <v>1848</v>
      </c>
      <c r="BJ232" s="3"/>
      <c r="BL232" s="64">
        <f>SUM(1914-BL230)</f>
        <v>69</v>
      </c>
      <c r="BM232" s="14">
        <f>SUM(1919-BM230)</f>
        <v>0</v>
      </c>
      <c r="BO232" s="35">
        <f>SUM(1868-BO230)</f>
        <v>66</v>
      </c>
      <c r="BP232" s="6"/>
      <c r="BQ232" s="76"/>
      <c r="BR232" s="64">
        <f>SUM(1873-BR230)</f>
        <v>18</v>
      </c>
      <c r="BU232" s="76"/>
      <c r="CC232" s="2"/>
      <c r="CD232" s="2"/>
      <c r="CE232" s="2"/>
    </row>
    <row r="233" spans="1:125" ht="14.1" customHeight="1" x14ac:dyDescent="0.2">
      <c r="A233" s="64"/>
      <c r="B233" s="14"/>
      <c r="C233" s="14"/>
      <c r="D233" s="67" t="s">
        <v>1800</v>
      </c>
      <c r="E233" s="6"/>
      <c r="F233" s="6"/>
      <c r="G233" s="75"/>
      <c r="H233" s="14"/>
      <c r="I233" s="6"/>
      <c r="J233" s="6"/>
      <c r="K233" s="79" t="s">
        <v>56</v>
      </c>
      <c r="L233" s="6"/>
      <c r="P233" s="6"/>
      <c r="R233" s="66" t="s">
        <v>1804</v>
      </c>
      <c r="U233" s="6"/>
      <c r="W233" s="79" t="s">
        <v>56</v>
      </c>
      <c r="Y233" s="76"/>
      <c r="Z233" s="39" t="s">
        <v>1807</v>
      </c>
      <c r="AA233" s="6"/>
      <c r="AB233" s="76"/>
      <c r="AC233" s="38"/>
      <c r="AD233" s="6"/>
      <c r="AG233" s="10" t="s">
        <v>1809</v>
      </c>
      <c r="AH233" s="10" t="s">
        <v>1829</v>
      </c>
      <c r="AK233" s="6"/>
      <c r="AL233" s="6"/>
      <c r="AM233" s="38"/>
      <c r="AN233" s="6"/>
      <c r="AO233" s="6"/>
      <c r="AP233" s="39" t="s">
        <v>1811</v>
      </c>
      <c r="AQ233" s="4">
        <v>1827</v>
      </c>
      <c r="AR233" s="6"/>
      <c r="AS233" s="76"/>
      <c r="AT233" s="39" t="s">
        <v>1815</v>
      </c>
      <c r="BB233" s="67" t="s">
        <v>1817</v>
      </c>
      <c r="BE233" s="68" t="s">
        <v>144</v>
      </c>
      <c r="BI233" s="39" t="s">
        <v>1821</v>
      </c>
      <c r="BJ233" s="3"/>
      <c r="BL233" s="64" t="s">
        <v>1863</v>
      </c>
      <c r="BO233" s="38" t="s">
        <v>1866</v>
      </c>
      <c r="BP233" s="6"/>
      <c r="BQ233" s="76"/>
      <c r="BR233" s="35" t="s">
        <v>1870</v>
      </c>
      <c r="CC233" s="2"/>
      <c r="CD233" s="2"/>
      <c r="CE233" s="2"/>
    </row>
    <row r="234" spans="1:125" s="58" customFormat="1" ht="14.1" customHeight="1" thickBot="1" x14ac:dyDescent="0.25">
      <c r="A234" s="52"/>
      <c r="B234" s="51"/>
      <c r="C234" s="51"/>
      <c r="D234" s="52">
        <f>SUM(1887-D232)</f>
        <v>74</v>
      </c>
      <c r="E234" s="50"/>
      <c r="F234" s="50"/>
      <c r="G234" s="53"/>
      <c r="H234" s="60"/>
      <c r="I234" s="50"/>
      <c r="J234" s="50"/>
      <c r="K234" s="52">
        <f>SUM(1900-K232)</f>
        <v>72</v>
      </c>
      <c r="L234" s="50"/>
      <c r="M234" s="51"/>
      <c r="N234" s="50"/>
      <c r="O234" s="52"/>
      <c r="P234" s="50"/>
      <c r="Q234" s="53"/>
      <c r="R234" s="82">
        <f>SUM(1906-R232)</f>
        <v>80</v>
      </c>
      <c r="S234" s="51"/>
      <c r="T234" s="51"/>
      <c r="U234" s="50"/>
      <c r="V234" s="53"/>
      <c r="W234" s="52">
        <f>SUM(1900-W232)</f>
        <v>68</v>
      </c>
      <c r="X234" s="51"/>
      <c r="Y234" s="84"/>
      <c r="Z234" s="52">
        <f>SUM(1891-Z232)</f>
        <v>0</v>
      </c>
      <c r="AA234" s="50"/>
      <c r="AB234" s="84"/>
      <c r="AC234" s="77"/>
      <c r="AD234" s="50"/>
      <c r="AE234" s="51"/>
      <c r="AF234" s="53"/>
      <c r="AG234" s="51">
        <f>SUM(1889-AG232)</f>
        <v>0</v>
      </c>
      <c r="AH234" s="51">
        <f>SUM(1897-AH232)</f>
        <v>0</v>
      </c>
      <c r="AI234" s="51"/>
      <c r="AJ234" s="52"/>
      <c r="AK234" s="50"/>
      <c r="AL234" s="50"/>
      <c r="AM234" s="77"/>
      <c r="AN234" s="50"/>
      <c r="AO234" s="50"/>
      <c r="AP234" s="52">
        <f>SUM(1893-AP232)</f>
        <v>81</v>
      </c>
      <c r="AQ234" s="51">
        <f>SUM(1899-AQ233)</f>
        <v>72</v>
      </c>
      <c r="AR234" s="50"/>
      <c r="AS234" s="84"/>
      <c r="AT234" s="52">
        <f>SUM(1886-AT232)</f>
        <v>55</v>
      </c>
      <c r="AU234" s="51"/>
      <c r="AV234" s="50"/>
      <c r="AW234" s="53"/>
      <c r="AX234" s="52"/>
      <c r="AY234" s="51"/>
      <c r="AZ234" s="51"/>
      <c r="BA234" s="51"/>
      <c r="BB234" s="52">
        <f>SUM(1896-BB232)</f>
        <v>62</v>
      </c>
      <c r="BC234" s="51"/>
      <c r="BD234" s="50"/>
      <c r="BE234" s="52">
        <v>82</v>
      </c>
      <c r="BF234" s="51"/>
      <c r="BG234" s="51"/>
      <c r="BH234" s="139"/>
      <c r="BI234" s="52">
        <f>SUM(1868-BI232)</f>
        <v>20</v>
      </c>
      <c r="BJ234" s="51"/>
      <c r="BL234" s="140" t="s">
        <v>1865</v>
      </c>
      <c r="BN234" s="136"/>
      <c r="BO234" s="49" t="s">
        <v>1869</v>
      </c>
      <c r="BP234" s="50"/>
      <c r="BQ234" s="84"/>
      <c r="BR234" s="111" t="s">
        <v>1872</v>
      </c>
      <c r="BS234" s="51"/>
      <c r="BT234" s="51"/>
      <c r="BU234" s="53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</row>
    <row r="235" spans="1:125" ht="14.1" customHeight="1" thickTop="1" x14ac:dyDescent="0.2">
      <c r="A235" s="35" t="s">
        <v>1833</v>
      </c>
      <c r="B235" s="3" t="s">
        <v>1833</v>
      </c>
      <c r="C235" s="3" t="s">
        <v>1833</v>
      </c>
      <c r="D235" s="38"/>
      <c r="E235" s="6"/>
      <c r="F235" s="6"/>
      <c r="G235" s="76"/>
      <c r="H235" s="14"/>
      <c r="I235" s="6"/>
      <c r="J235" s="6"/>
      <c r="K235" s="64" t="s">
        <v>1835</v>
      </c>
      <c r="L235" s="6"/>
      <c r="M235" s="14"/>
      <c r="N235" s="6"/>
      <c r="O235" s="38"/>
      <c r="P235" s="6"/>
      <c r="R235" s="35" t="s">
        <v>1838</v>
      </c>
      <c r="S235" s="3" t="s">
        <v>1838</v>
      </c>
      <c r="Z235" s="35" t="s">
        <v>1840</v>
      </c>
      <c r="AA235" s="6"/>
      <c r="AB235" s="76"/>
      <c r="AC235" s="35" t="s">
        <v>1842</v>
      </c>
      <c r="AD235" s="6"/>
      <c r="AG235" s="3" t="s">
        <v>1844</v>
      </c>
      <c r="AK235" s="6"/>
      <c r="AL235" s="6"/>
      <c r="AM235" s="35" t="s">
        <v>1847</v>
      </c>
      <c r="AN235" s="6"/>
      <c r="AO235" s="6"/>
      <c r="AP235" s="64" t="s">
        <v>1850</v>
      </c>
      <c r="AQ235" s="4"/>
      <c r="AR235" s="4"/>
      <c r="AS235" s="37"/>
      <c r="AT235" s="35" t="s">
        <v>1852</v>
      </c>
      <c r="BB235" s="38" t="s">
        <v>1855</v>
      </c>
      <c r="BE235" s="35" t="s">
        <v>1859</v>
      </c>
      <c r="BH235" s="123"/>
      <c r="BI235" s="35" t="s">
        <v>1861</v>
      </c>
      <c r="BJ235" s="3"/>
      <c r="BL235" s="66" t="s">
        <v>1832</v>
      </c>
      <c r="BO235" s="36" t="s">
        <v>1868</v>
      </c>
      <c r="BP235" s="6"/>
      <c r="BQ235" s="76"/>
      <c r="BR235" s="67" t="s">
        <v>314</v>
      </c>
      <c r="BS235" s="2"/>
      <c r="CC235" s="2"/>
      <c r="CD235" s="2"/>
      <c r="CE235" s="2"/>
      <c r="CF235" s="14"/>
      <c r="CG235" s="20"/>
      <c r="CH235" s="20"/>
      <c r="CI235" s="22"/>
      <c r="CJ235" s="22"/>
      <c r="CK235" s="14"/>
    </row>
    <row r="236" spans="1:125" ht="14.1" customHeight="1" x14ac:dyDescent="0.2">
      <c r="A236" s="67" t="s">
        <v>1874</v>
      </c>
      <c r="B236" s="4" t="s">
        <v>159</v>
      </c>
      <c r="C236" s="4" t="s">
        <v>268</v>
      </c>
      <c r="D236" s="38"/>
      <c r="E236" s="6"/>
      <c r="F236" s="6"/>
      <c r="G236" s="76"/>
      <c r="H236" s="14"/>
      <c r="I236" s="6"/>
      <c r="J236" s="6"/>
      <c r="K236" s="66" t="s">
        <v>132</v>
      </c>
      <c r="L236" s="6"/>
      <c r="M236" s="14"/>
      <c r="N236" s="6"/>
      <c r="O236" s="38"/>
      <c r="P236" s="6"/>
      <c r="R236" s="39" t="s">
        <v>104</v>
      </c>
      <c r="S236" s="3" t="s">
        <v>113</v>
      </c>
      <c r="Z236" s="35" t="s">
        <v>128</v>
      </c>
      <c r="AA236" s="6"/>
      <c r="AB236" s="76"/>
      <c r="AC236" s="35" t="s">
        <v>272</v>
      </c>
      <c r="AD236" s="6"/>
      <c r="AG236" s="10" t="s">
        <v>1846</v>
      </c>
      <c r="AK236" s="6"/>
      <c r="AL236" s="6"/>
      <c r="AM236" s="39" t="s">
        <v>683</v>
      </c>
      <c r="AN236" s="6"/>
      <c r="AO236" s="6"/>
      <c r="AP236" s="66" t="s">
        <v>67</v>
      </c>
      <c r="AQ236" s="4"/>
      <c r="AR236" s="4"/>
      <c r="AS236" s="37"/>
      <c r="AT236" s="39" t="s">
        <v>1854</v>
      </c>
      <c r="BB236" s="36" t="s">
        <v>1858</v>
      </c>
      <c r="BE236" s="35" t="s">
        <v>128</v>
      </c>
      <c r="BG236" s="6"/>
      <c r="BI236" s="35" t="s">
        <v>771</v>
      </c>
      <c r="BJ236" s="3"/>
      <c r="BL236" s="66">
        <v>1884</v>
      </c>
      <c r="BM236" s="27"/>
      <c r="BO236" s="38">
        <f>SUM(1861-BO238)</f>
        <v>1859</v>
      </c>
      <c r="BP236" s="6"/>
      <c r="BQ236" s="76"/>
      <c r="BR236" s="35">
        <f>SUM(1857-BR238)</f>
        <v>1787</v>
      </c>
      <c r="CB236" s="20"/>
      <c r="CC236" s="20"/>
      <c r="CD236" s="22"/>
      <c r="CE236" s="22"/>
      <c r="CF236" s="3"/>
      <c r="CM236" s="14"/>
      <c r="CN236" s="4"/>
      <c r="CO236" s="20"/>
      <c r="CP236" s="1"/>
      <c r="CQ236" s="1"/>
      <c r="CR236" s="3"/>
    </row>
    <row r="237" spans="1:125" ht="14.1" customHeight="1" x14ac:dyDescent="0.2">
      <c r="A237" s="67" t="s">
        <v>1873</v>
      </c>
      <c r="B237" s="4" t="s">
        <v>310</v>
      </c>
      <c r="C237" s="4" t="s">
        <v>1873</v>
      </c>
      <c r="D237" s="38"/>
      <c r="E237" s="6"/>
      <c r="F237" s="6"/>
      <c r="G237" s="76"/>
      <c r="H237" s="14"/>
      <c r="I237" s="6"/>
      <c r="J237" s="6"/>
      <c r="K237" s="66" t="s">
        <v>1837</v>
      </c>
      <c r="L237" s="6"/>
      <c r="M237" s="14"/>
      <c r="R237" s="39" t="s">
        <v>63</v>
      </c>
      <c r="S237" s="3" t="s">
        <v>892</v>
      </c>
      <c r="Z237" s="35" t="s">
        <v>440</v>
      </c>
      <c r="AA237" s="6"/>
      <c r="AB237" s="76"/>
      <c r="AC237" s="35" t="s">
        <v>1843</v>
      </c>
      <c r="AD237" s="6"/>
      <c r="AG237" s="10" t="s">
        <v>692</v>
      </c>
      <c r="AK237" s="6"/>
      <c r="AL237" s="6"/>
      <c r="AM237" s="39" t="s">
        <v>1849</v>
      </c>
      <c r="AN237" s="6"/>
      <c r="AO237" s="6"/>
      <c r="AP237" s="66" t="s">
        <v>82</v>
      </c>
      <c r="AQ237" s="4"/>
      <c r="AR237" s="4"/>
      <c r="AS237" s="37"/>
      <c r="AT237" s="39" t="s">
        <v>1243</v>
      </c>
      <c r="AV237" s="6"/>
      <c r="BB237" s="36" t="s">
        <v>1857</v>
      </c>
      <c r="BE237" s="35" t="s">
        <v>1794</v>
      </c>
      <c r="BG237" s="6"/>
      <c r="BI237" s="35" t="s">
        <v>754</v>
      </c>
      <c r="BJ237" s="3"/>
      <c r="BL237" s="66" t="s">
        <v>1864</v>
      </c>
      <c r="BM237" s="27"/>
      <c r="BN237" s="133"/>
      <c r="BO237" s="36" t="s">
        <v>1867</v>
      </c>
      <c r="BP237" s="6"/>
      <c r="BQ237" s="76"/>
      <c r="BR237" s="67" t="s">
        <v>1871</v>
      </c>
      <c r="CB237" s="20"/>
      <c r="CC237" s="20"/>
      <c r="CD237" s="22"/>
      <c r="CE237" s="22"/>
      <c r="CF237" s="14"/>
    </row>
    <row r="238" spans="1:125" ht="14.1" customHeight="1" x14ac:dyDescent="0.2">
      <c r="A238" s="67">
        <v>1848</v>
      </c>
      <c r="B238" s="4">
        <v>1794</v>
      </c>
      <c r="C238" s="4">
        <v>1888</v>
      </c>
      <c r="D238" s="38"/>
      <c r="E238" s="6"/>
      <c r="F238" s="6"/>
      <c r="G238" s="76"/>
      <c r="H238" s="14"/>
      <c r="I238" s="6"/>
      <c r="J238" s="6"/>
      <c r="K238" s="66">
        <v>1845</v>
      </c>
      <c r="L238" s="6"/>
      <c r="M238" s="14"/>
      <c r="R238" s="39">
        <v>1822</v>
      </c>
      <c r="S238" s="3">
        <v>1775</v>
      </c>
      <c r="Z238" s="35">
        <v>1814</v>
      </c>
      <c r="AA238" s="6"/>
      <c r="AB238" s="76"/>
      <c r="AC238" s="35">
        <v>1851</v>
      </c>
      <c r="AD238" s="6"/>
      <c r="AG238" s="10">
        <v>1888</v>
      </c>
      <c r="AK238" s="6"/>
      <c r="AL238" s="6"/>
      <c r="AM238" s="39">
        <v>1788</v>
      </c>
      <c r="AN238" s="6"/>
      <c r="AO238" s="6"/>
      <c r="AP238" s="66">
        <v>1872</v>
      </c>
      <c r="AQ238" s="4"/>
      <c r="AR238" s="4"/>
      <c r="AS238" s="37"/>
      <c r="AT238" s="39">
        <v>1871</v>
      </c>
      <c r="BB238" s="38">
        <f>SUM(1861-BB240)</f>
        <v>1803</v>
      </c>
      <c r="BE238" s="35">
        <v>1792</v>
      </c>
      <c r="BG238" s="10"/>
      <c r="BI238" s="35">
        <v>1844</v>
      </c>
      <c r="BJ238" s="3"/>
      <c r="BK238" s="15"/>
      <c r="BL238" s="64">
        <f>SUM(1915-BL236)</f>
        <v>31</v>
      </c>
      <c r="BM238" s="27"/>
      <c r="BN238" s="133"/>
      <c r="BO238" s="38">
        <v>2</v>
      </c>
      <c r="BP238" s="6"/>
      <c r="BR238" s="35">
        <v>70</v>
      </c>
      <c r="CC238" s="2"/>
      <c r="CD238" s="2"/>
      <c r="CF238" s="4"/>
      <c r="CG238" s="20"/>
      <c r="CH238" s="1"/>
      <c r="CI238" s="1"/>
      <c r="CJ238" s="3"/>
    </row>
    <row r="239" spans="1:125" ht="14.1" customHeight="1" x14ac:dyDescent="0.2">
      <c r="A239" s="67" t="s">
        <v>1570</v>
      </c>
      <c r="B239" s="4" t="s">
        <v>1834</v>
      </c>
      <c r="C239" s="10" t="s">
        <v>1876</v>
      </c>
      <c r="E239" s="6"/>
      <c r="F239" s="6"/>
      <c r="G239" s="76"/>
      <c r="H239" s="14"/>
      <c r="I239" s="6"/>
      <c r="J239" s="6"/>
      <c r="K239" s="66" t="s">
        <v>1836</v>
      </c>
      <c r="L239" s="6"/>
      <c r="M239" s="14"/>
      <c r="N239" s="6"/>
      <c r="O239" s="38"/>
      <c r="P239" s="6"/>
      <c r="R239" s="39" t="s">
        <v>1839</v>
      </c>
      <c r="S239" s="3" t="s">
        <v>1875</v>
      </c>
      <c r="U239" s="6"/>
      <c r="Z239" s="35" t="s">
        <v>1841</v>
      </c>
      <c r="AA239" s="6"/>
      <c r="AB239" s="76"/>
      <c r="AC239" s="35" t="s">
        <v>1841</v>
      </c>
      <c r="AD239" s="6"/>
      <c r="AG239" s="10" t="s">
        <v>1845</v>
      </c>
      <c r="AK239" s="6"/>
      <c r="AL239" s="6"/>
      <c r="AM239" s="39" t="s">
        <v>1848</v>
      </c>
      <c r="AN239" s="6"/>
      <c r="AO239" s="6"/>
      <c r="AP239" s="66" t="s">
        <v>1851</v>
      </c>
      <c r="AQ239" s="4"/>
      <c r="AR239" s="4"/>
      <c r="AS239" s="37"/>
      <c r="AT239" s="39" t="s">
        <v>1853</v>
      </c>
      <c r="BB239" s="36" t="s">
        <v>1856</v>
      </c>
      <c r="BE239" s="35" t="s">
        <v>1860</v>
      </c>
      <c r="BG239" s="6"/>
      <c r="BI239" s="35" t="s">
        <v>1862</v>
      </c>
      <c r="BJ239" s="3"/>
      <c r="BL239" s="35" t="s">
        <v>1890</v>
      </c>
      <c r="BN239" s="133"/>
      <c r="BO239" s="35" t="s">
        <v>1892</v>
      </c>
      <c r="BP239" s="6"/>
      <c r="CB239" s="14"/>
      <c r="CC239" s="14"/>
      <c r="CD239" s="14"/>
      <c r="CF239" s="4"/>
      <c r="CG239" s="20"/>
      <c r="CH239" s="1"/>
      <c r="CI239" s="1"/>
      <c r="CJ239" s="3"/>
    </row>
    <row r="240" spans="1:125" ht="14.1" customHeight="1" thickBot="1" x14ac:dyDescent="0.25">
      <c r="A240" s="35">
        <f>SUM(1887-A238)</f>
        <v>39</v>
      </c>
      <c r="B240" s="3">
        <f>SUM(1885-B238)</f>
        <v>91</v>
      </c>
      <c r="C240" s="3">
        <f>SUM(1888-C238)</f>
        <v>0</v>
      </c>
      <c r="D240" s="38"/>
      <c r="E240" s="6"/>
      <c r="F240" s="6"/>
      <c r="G240" s="76"/>
      <c r="H240" s="14"/>
      <c r="I240" s="6"/>
      <c r="J240" s="6"/>
      <c r="K240" s="64">
        <f>SUM(1908-K238)</f>
        <v>63</v>
      </c>
      <c r="L240" s="6"/>
      <c r="M240" s="14"/>
      <c r="N240" s="6"/>
      <c r="O240" s="38"/>
      <c r="R240" s="35">
        <f>SUM(1892-R238)</f>
        <v>70</v>
      </c>
      <c r="S240" s="3">
        <v>84</v>
      </c>
      <c r="Z240" s="35">
        <v>76</v>
      </c>
      <c r="AC240" s="35">
        <v>39</v>
      </c>
      <c r="AE240" s="6"/>
      <c r="AG240" s="3">
        <f>SUM(1889-AG238)</f>
        <v>1</v>
      </c>
      <c r="AK240" s="6"/>
      <c r="AL240" s="6"/>
      <c r="AM240" s="35">
        <f>SUM(1870-AM238)</f>
        <v>82</v>
      </c>
      <c r="AN240" s="6"/>
      <c r="AO240" s="6"/>
      <c r="AP240" s="64">
        <f>SUM(1873-AP238)</f>
        <v>1</v>
      </c>
      <c r="AQ240" s="4"/>
      <c r="AR240" s="4"/>
      <c r="AS240" s="37"/>
      <c r="AT240" s="35">
        <f>SUM(1872-AT238)</f>
        <v>1</v>
      </c>
      <c r="AU240" s="6"/>
      <c r="BB240" s="38">
        <v>58</v>
      </c>
      <c r="BE240" s="35">
        <v>67</v>
      </c>
      <c r="BG240" s="6"/>
      <c r="BH240" s="123"/>
      <c r="BI240" s="35">
        <v>15</v>
      </c>
      <c r="BJ240" s="3"/>
      <c r="BL240" s="39" t="s">
        <v>163</v>
      </c>
      <c r="BN240" s="133"/>
      <c r="BO240" s="67" t="s">
        <v>1894</v>
      </c>
      <c r="BP240" s="6"/>
      <c r="BQ240" s="76"/>
      <c r="BS240" s="2"/>
      <c r="BT240" s="2"/>
      <c r="CC240" s="2"/>
      <c r="CD240" s="2"/>
      <c r="CE240" s="14"/>
      <c r="CF240" s="14"/>
      <c r="CG240" s="14"/>
    </row>
    <row r="241" spans="1:125" s="33" customFormat="1" ht="14.1" customHeight="1" thickTop="1" x14ac:dyDescent="0.2">
      <c r="A241" s="80" t="s">
        <v>1877</v>
      </c>
      <c r="B241" s="40"/>
      <c r="C241" s="30"/>
      <c r="D241" s="29" t="s">
        <v>1880</v>
      </c>
      <c r="E241" s="30" t="s">
        <v>1903</v>
      </c>
      <c r="F241" s="30"/>
      <c r="G241" s="81"/>
      <c r="H241" s="70"/>
      <c r="I241" s="40"/>
      <c r="J241" s="40"/>
      <c r="K241" s="29" t="s">
        <v>1882</v>
      </c>
      <c r="L241" s="30" t="s">
        <v>1882</v>
      </c>
      <c r="M241" s="30" t="s">
        <v>1882</v>
      </c>
      <c r="N241" s="40"/>
      <c r="O241" s="31"/>
      <c r="P241" s="30"/>
      <c r="Q241" s="32"/>
      <c r="R241" s="29"/>
      <c r="S241" s="30"/>
      <c r="T241" s="30"/>
      <c r="U241" s="30"/>
      <c r="V241" s="32"/>
      <c r="W241" s="80" t="s">
        <v>1886</v>
      </c>
      <c r="X241" s="30" t="s">
        <v>1886</v>
      </c>
      <c r="Y241" s="81"/>
      <c r="Z241" s="29" t="s">
        <v>1888</v>
      </c>
      <c r="AA241" s="30"/>
      <c r="AB241" s="32"/>
      <c r="AC241" s="29"/>
      <c r="AD241" s="30"/>
      <c r="AE241" s="40"/>
      <c r="AF241" s="81"/>
      <c r="AG241" s="30"/>
      <c r="AH241" s="30"/>
      <c r="AI241" s="30"/>
      <c r="AJ241" s="29"/>
      <c r="AK241" s="40"/>
      <c r="AL241" s="40"/>
      <c r="AM241" s="31"/>
      <c r="AN241" s="40"/>
      <c r="AO241" s="40"/>
      <c r="AP241" s="41"/>
      <c r="AQ241" s="42"/>
      <c r="AR241" s="42"/>
      <c r="AS241" s="43"/>
      <c r="AT241" s="29"/>
      <c r="AU241" s="30"/>
      <c r="AV241" s="30"/>
      <c r="AW241" s="32"/>
      <c r="AX241" s="29"/>
      <c r="AY241" s="30"/>
      <c r="AZ241" s="30"/>
      <c r="BA241" s="30"/>
      <c r="BB241" s="31"/>
      <c r="BC241" s="30"/>
      <c r="BD241" s="30"/>
      <c r="BE241" s="29"/>
      <c r="BF241" s="30"/>
      <c r="BG241" s="40"/>
      <c r="BH241" s="115"/>
      <c r="BI241" s="29"/>
      <c r="BJ241" s="30"/>
      <c r="BL241" s="41" t="s">
        <v>754</v>
      </c>
      <c r="BN241" s="130"/>
      <c r="BO241" s="144" t="s">
        <v>1868</v>
      </c>
      <c r="BP241" s="40"/>
      <c r="BQ241" s="81"/>
      <c r="BR241" s="31"/>
      <c r="BS241" s="30"/>
      <c r="BT241" s="30"/>
      <c r="BU241" s="81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</row>
    <row r="242" spans="1:125" ht="14.1" customHeight="1" x14ac:dyDescent="0.2">
      <c r="A242" s="66" t="s">
        <v>619</v>
      </c>
      <c r="B242" s="6"/>
      <c r="C242" s="6"/>
      <c r="D242" s="39" t="s">
        <v>877</v>
      </c>
      <c r="E242" s="4" t="s">
        <v>1269</v>
      </c>
      <c r="F242" s="4"/>
      <c r="G242" s="76"/>
      <c r="H242" s="14"/>
      <c r="I242" s="6"/>
      <c r="J242" s="6"/>
      <c r="K242" s="67" t="s">
        <v>1885</v>
      </c>
      <c r="L242" s="10" t="s">
        <v>1896</v>
      </c>
      <c r="M242" s="10" t="s">
        <v>1190</v>
      </c>
      <c r="N242" s="6"/>
      <c r="O242" s="38"/>
      <c r="W242" s="68" t="s">
        <v>284</v>
      </c>
      <c r="X242" s="10" t="s">
        <v>125</v>
      </c>
      <c r="Y242" s="76"/>
      <c r="Z242" s="67" t="s">
        <v>178</v>
      </c>
      <c r="AE242" s="6"/>
      <c r="AF242" s="76"/>
      <c r="AK242" s="6"/>
      <c r="AL242" s="6"/>
      <c r="AM242" s="88"/>
      <c r="AN242" s="89"/>
      <c r="AO242" s="89"/>
      <c r="AP242" s="39"/>
      <c r="AQ242" s="4"/>
      <c r="AR242" s="4"/>
      <c r="AS242" s="37"/>
      <c r="BJ242" s="3"/>
      <c r="BL242" s="39">
        <v>1781</v>
      </c>
      <c r="BM242" s="15"/>
      <c r="BO242" s="67">
        <f>SUM(1865-BO244)</f>
        <v>1861</v>
      </c>
      <c r="BQ242" s="76"/>
      <c r="CC242" s="2"/>
      <c r="CD242" s="2"/>
      <c r="CE242" s="2"/>
    </row>
    <row r="243" spans="1:125" ht="14.1" customHeight="1" x14ac:dyDescent="0.2">
      <c r="A243" s="66" t="s">
        <v>453</v>
      </c>
      <c r="B243" s="6"/>
      <c r="C243" s="6"/>
      <c r="D243" s="39" t="s">
        <v>310</v>
      </c>
      <c r="E243" s="4" t="s">
        <v>310</v>
      </c>
      <c r="F243" s="4"/>
      <c r="G243" s="76"/>
      <c r="H243" s="14"/>
      <c r="I243" s="6"/>
      <c r="J243" s="6"/>
      <c r="K243" s="67" t="s">
        <v>1884</v>
      </c>
      <c r="L243" s="10" t="s">
        <v>1884</v>
      </c>
      <c r="M243" s="10" t="s">
        <v>1884</v>
      </c>
      <c r="O243" s="38"/>
      <c r="W243" s="39" t="s">
        <v>1794</v>
      </c>
      <c r="X243" s="10" t="s">
        <v>1898</v>
      </c>
      <c r="Y243" s="76"/>
      <c r="Z243" s="67" t="s">
        <v>1849</v>
      </c>
      <c r="AE243" s="6"/>
      <c r="AF243" s="76"/>
      <c r="AK243" s="6"/>
      <c r="AL243" s="6"/>
      <c r="AM243" s="38"/>
      <c r="AN243" s="6"/>
      <c r="AO243" s="6"/>
      <c r="AP243" s="39"/>
      <c r="AQ243" s="4"/>
      <c r="AR243" s="4"/>
      <c r="AS243" s="37"/>
      <c r="BJ243" s="3"/>
      <c r="BL243" s="39" t="s">
        <v>1891</v>
      </c>
      <c r="BM243" s="15"/>
      <c r="BN243" s="132"/>
      <c r="BO243" s="67" t="s">
        <v>1893</v>
      </c>
      <c r="BQ243" s="76"/>
      <c r="CC243" s="2"/>
      <c r="CD243" s="2"/>
      <c r="CE243" s="2"/>
    </row>
    <row r="244" spans="1:125" ht="14.1" customHeight="1" x14ac:dyDescent="0.2">
      <c r="A244" s="66" t="s">
        <v>1878</v>
      </c>
      <c r="B244" s="6"/>
      <c r="C244" s="6"/>
      <c r="D244" s="39">
        <v>1828</v>
      </c>
      <c r="E244" s="4">
        <v>1826</v>
      </c>
      <c r="F244" s="4"/>
      <c r="G244" s="76"/>
      <c r="H244" s="14"/>
      <c r="I244" s="6"/>
      <c r="J244" s="6"/>
      <c r="K244" s="67">
        <v>1895</v>
      </c>
      <c r="L244" s="10">
        <v>1895</v>
      </c>
      <c r="M244" s="10">
        <v>1896</v>
      </c>
      <c r="W244" s="68">
        <v>1798</v>
      </c>
      <c r="X244" s="10">
        <v>1826</v>
      </c>
      <c r="Y244" s="76"/>
      <c r="Z244" s="67">
        <v>1821</v>
      </c>
      <c r="AE244" s="6"/>
      <c r="AF244" s="76"/>
      <c r="AK244" s="6"/>
      <c r="AL244" s="6"/>
      <c r="AM244" s="38"/>
      <c r="AN244" s="6"/>
      <c r="AO244" s="6"/>
      <c r="AP244" s="39"/>
      <c r="AQ244" s="4"/>
      <c r="AR244" s="4"/>
      <c r="AS244" s="37"/>
      <c r="BJ244" s="3"/>
      <c r="BL244" s="35">
        <f>SUM(1867-BL242)</f>
        <v>86</v>
      </c>
      <c r="BM244" s="15"/>
      <c r="BN244" s="132"/>
      <c r="BO244" s="35">
        <v>4</v>
      </c>
      <c r="CC244" s="2"/>
      <c r="CD244" s="2"/>
      <c r="CE244" s="2"/>
    </row>
    <row r="245" spans="1:125" ht="14.1" customHeight="1" x14ac:dyDescent="0.2">
      <c r="A245" s="66" t="s">
        <v>1879</v>
      </c>
      <c r="B245" s="6"/>
      <c r="C245" s="6"/>
      <c r="D245" s="39" t="s">
        <v>1881</v>
      </c>
      <c r="E245" s="4" t="s">
        <v>1904</v>
      </c>
      <c r="F245" s="4"/>
      <c r="G245" s="76"/>
      <c r="H245" s="14"/>
      <c r="I245" s="6"/>
      <c r="J245" s="6"/>
      <c r="K245" s="67" t="s">
        <v>1883</v>
      </c>
      <c r="L245" s="10" t="s">
        <v>1895</v>
      </c>
      <c r="M245" s="10" t="s">
        <v>1900</v>
      </c>
      <c r="W245" s="68" t="s">
        <v>1887</v>
      </c>
      <c r="X245" s="10" t="s">
        <v>1897</v>
      </c>
      <c r="Y245" s="76"/>
      <c r="Z245" s="67" t="s">
        <v>1889</v>
      </c>
      <c r="AK245" s="6"/>
      <c r="AL245" s="6"/>
      <c r="AM245" s="38"/>
      <c r="AN245" s="6"/>
      <c r="AO245" s="6"/>
      <c r="AP245" s="39"/>
      <c r="AQ245" s="4"/>
      <c r="AR245" s="4"/>
      <c r="AS245" s="37"/>
      <c r="BG245" s="6"/>
      <c r="BJ245" s="3"/>
      <c r="BL245" s="128"/>
      <c r="BM245" s="15"/>
      <c r="BN245" s="132"/>
      <c r="BO245" s="35" t="s">
        <v>1916</v>
      </c>
      <c r="CC245" s="2"/>
      <c r="CD245" s="2"/>
      <c r="CE245" s="2"/>
    </row>
    <row r="246" spans="1:125" s="58" customFormat="1" ht="14.1" customHeight="1" thickBot="1" x14ac:dyDescent="0.25">
      <c r="A246" s="82">
        <f>SUM(1913-A244)</f>
        <v>53</v>
      </c>
      <c r="B246" s="50"/>
      <c r="C246" s="50"/>
      <c r="D246" s="52">
        <f>SUM(1891-D244)</f>
        <v>63</v>
      </c>
      <c r="E246" s="51">
        <f>SUM(1898-E244)</f>
        <v>72</v>
      </c>
      <c r="F246" s="51"/>
      <c r="G246" s="84"/>
      <c r="H246" s="60"/>
      <c r="I246" s="50"/>
      <c r="J246" s="50"/>
      <c r="K246" s="52">
        <f>SUM(1895-K244)</f>
        <v>0</v>
      </c>
      <c r="L246" s="51">
        <f>SUM(1895-L244)</f>
        <v>0</v>
      </c>
      <c r="M246" s="51">
        <f>SUM(1896-M244)</f>
        <v>0</v>
      </c>
      <c r="N246" s="51"/>
      <c r="O246" s="52"/>
      <c r="P246" s="51"/>
      <c r="Q246" s="53"/>
      <c r="R246" s="52"/>
      <c r="S246" s="51"/>
      <c r="T246" s="51"/>
      <c r="U246" s="51"/>
      <c r="V246" s="53"/>
      <c r="W246" s="82">
        <f>SUM(1876-W244)</f>
        <v>78</v>
      </c>
      <c r="X246" s="51">
        <f>SUM(1895-X244)</f>
        <v>69</v>
      </c>
      <c r="Y246" s="84"/>
      <c r="Z246" s="52">
        <v>74</v>
      </c>
      <c r="AA246" s="51"/>
      <c r="AB246" s="53"/>
      <c r="AC246" s="52"/>
      <c r="AD246" s="51"/>
      <c r="AE246" s="51"/>
      <c r="AF246" s="53"/>
      <c r="AG246" s="51"/>
      <c r="AH246" s="51"/>
      <c r="AI246" s="51"/>
      <c r="AJ246" s="52"/>
      <c r="AK246" s="50"/>
      <c r="AL246" s="50"/>
      <c r="AM246" s="77"/>
      <c r="AN246" s="50"/>
      <c r="AO246" s="50"/>
      <c r="AP246" s="56"/>
      <c r="AQ246" s="59"/>
      <c r="AR246" s="59"/>
      <c r="AS246" s="86"/>
      <c r="AT246" s="52"/>
      <c r="AU246" s="51"/>
      <c r="AV246" s="50"/>
      <c r="AW246" s="84"/>
      <c r="AX246" s="52"/>
      <c r="AY246" s="51"/>
      <c r="AZ246" s="51"/>
      <c r="BA246" s="51"/>
      <c r="BB246" s="52"/>
      <c r="BC246" s="51"/>
      <c r="BD246" s="51"/>
      <c r="BE246" s="52"/>
      <c r="BF246" s="51"/>
      <c r="BG246" s="50"/>
      <c r="BH246" s="153"/>
      <c r="BI246" s="52"/>
      <c r="BJ246" s="51"/>
      <c r="BL246" s="150"/>
      <c r="BM246" s="78"/>
      <c r="BN246" s="151"/>
      <c r="BO246" s="111" t="s">
        <v>1918</v>
      </c>
      <c r="BP246" s="51"/>
      <c r="BQ246" s="84"/>
      <c r="BR246" s="52"/>
      <c r="BS246" s="51"/>
      <c r="BT246" s="51"/>
      <c r="BU246" s="53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</row>
    <row r="247" spans="1:125" ht="14.1" customHeight="1" thickTop="1" x14ac:dyDescent="0.2">
      <c r="A247" s="35" t="s">
        <v>1901</v>
      </c>
      <c r="D247" s="64" t="s">
        <v>1903</v>
      </c>
      <c r="H247" s="14"/>
      <c r="I247" s="6"/>
      <c r="J247" s="6"/>
      <c r="K247" s="64" t="s">
        <v>1905</v>
      </c>
      <c r="L247" s="14" t="s">
        <v>1905</v>
      </c>
      <c r="M247" s="3" t="s">
        <v>1905</v>
      </c>
      <c r="N247" s="3" t="s">
        <v>1905</v>
      </c>
      <c r="R247" s="64" t="s">
        <v>1908</v>
      </c>
      <c r="W247" s="64" t="s">
        <v>1910</v>
      </c>
      <c r="X247" s="6"/>
      <c r="Y247" s="76"/>
      <c r="Z247" s="38"/>
      <c r="AA247" s="6"/>
      <c r="AB247" s="76"/>
      <c r="AJ247" s="35" t="s">
        <v>1913</v>
      </c>
      <c r="AK247" s="14" t="s">
        <v>1913</v>
      </c>
      <c r="AL247" s="6"/>
      <c r="AM247" s="38"/>
      <c r="AN247" s="6"/>
      <c r="AO247" s="6"/>
      <c r="AP247" s="39"/>
      <c r="AQ247" s="4"/>
      <c r="AR247" s="4"/>
      <c r="AS247" s="37"/>
      <c r="AX247" s="29" t="s">
        <v>3524</v>
      </c>
      <c r="BG247" s="6"/>
      <c r="BJ247" s="3"/>
      <c r="BL247" s="128"/>
      <c r="BM247" s="15"/>
      <c r="BN247" s="132"/>
      <c r="BO247" s="67" t="s">
        <v>1917</v>
      </c>
      <c r="BQ247" s="76"/>
      <c r="CC247" s="2"/>
      <c r="CD247" s="2"/>
      <c r="CE247" s="2"/>
    </row>
    <row r="248" spans="1:125" ht="14.1" customHeight="1" x14ac:dyDescent="0.2">
      <c r="A248" s="39" t="s">
        <v>432</v>
      </c>
      <c r="D248" s="66" t="s">
        <v>783</v>
      </c>
      <c r="H248" s="14"/>
      <c r="I248" s="6"/>
      <c r="J248" s="6"/>
      <c r="K248" s="66" t="s">
        <v>1907</v>
      </c>
      <c r="L248" s="20" t="s">
        <v>432</v>
      </c>
      <c r="M248" s="4" t="s">
        <v>1926</v>
      </c>
      <c r="N248" s="10" t="s">
        <v>1928</v>
      </c>
      <c r="R248" s="66" t="s">
        <v>142</v>
      </c>
      <c r="W248" s="66" t="s">
        <v>1912</v>
      </c>
      <c r="X248" s="6"/>
      <c r="Y248" s="76"/>
      <c r="Z248" s="38"/>
      <c r="AA248" s="6"/>
      <c r="AB248" s="76"/>
      <c r="AH248" s="14"/>
      <c r="AJ248" s="39" t="s">
        <v>120</v>
      </c>
      <c r="AK248" s="20"/>
      <c r="AL248" s="6"/>
      <c r="AM248" s="38"/>
      <c r="AN248" s="6"/>
      <c r="AO248" s="6"/>
      <c r="AP248" s="39"/>
      <c r="AQ248" s="4"/>
      <c r="AR248" s="4"/>
      <c r="AS248" s="37"/>
      <c r="AX248" s="39" t="s">
        <v>125</v>
      </c>
      <c r="BE248" s="38"/>
      <c r="BF248" s="6"/>
      <c r="BG248" s="6"/>
      <c r="BJ248" s="3"/>
      <c r="BL248" s="128"/>
      <c r="BM248" s="15"/>
      <c r="BN248" s="132"/>
      <c r="BO248" s="67">
        <v>1878</v>
      </c>
      <c r="BQ248" s="76"/>
      <c r="CC248" s="2"/>
      <c r="CD248" s="2"/>
      <c r="CE248" s="2"/>
    </row>
    <row r="249" spans="1:125" ht="14.1" customHeight="1" x14ac:dyDescent="0.2">
      <c r="A249" s="39" t="s">
        <v>847</v>
      </c>
      <c r="D249" s="66" t="s">
        <v>1920</v>
      </c>
      <c r="E249" s="6"/>
      <c r="F249" s="6"/>
      <c r="G249" s="76"/>
      <c r="H249" s="14"/>
      <c r="I249" s="6"/>
      <c r="J249" s="6"/>
      <c r="K249" s="66" t="s">
        <v>847</v>
      </c>
      <c r="L249" s="20" t="s">
        <v>847</v>
      </c>
      <c r="M249" s="4" t="s">
        <v>181</v>
      </c>
      <c r="N249" s="10" t="s">
        <v>966</v>
      </c>
      <c r="R249" s="66" t="s">
        <v>1104</v>
      </c>
      <c r="V249" s="76"/>
      <c r="W249" s="66" t="s">
        <v>637</v>
      </c>
      <c r="X249" s="6"/>
      <c r="Y249" s="76"/>
      <c r="Z249" s="38"/>
      <c r="AA249" s="6"/>
      <c r="AB249" s="76"/>
      <c r="AJ249" s="39" t="s">
        <v>514</v>
      </c>
      <c r="AK249" s="20" t="s">
        <v>1923</v>
      </c>
      <c r="AL249" s="6"/>
      <c r="AM249" s="38"/>
      <c r="AN249" s="6"/>
      <c r="AO249" s="6"/>
      <c r="AP249" s="39"/>
      <c r="AQ249" s="4"/>
      <c r="AR249" s="4"/>
      <c r="AS249" s="37"/>
      <c r="AV249" s="6"/>
      <c r="AX249" s="39" t="s">
        <v>231</v>
      </c>
      <c r="BE249" s="38"/>
      <c r="BF249" s="6"/>
      <c r="BJ249" s="3"/>
      <c r="BL249" s="128"/>
      <c r="BM249" s="15"/>
      <c r="BN249" s="132"/>
      <c r="BO249" s="67" t="s">
        <v>1001</v>
      </c>
      <c r="BP249" s="6"/>
      <c r="BQ249" s="76"/>
      <c r="CC249" s="2"/>
      <c r="CD249" s="2"/>
      <c r="CE249" s="2"/>
    </row>
    <row r="250" spans="1:125" ht="14.1" customHeight="1" x14ac:dyDescent="0.2">
      <c r="A250" s="39">
        <v>1885</v>
      </c>
      <c r="D250" s="108">
        <v>1846</v>
      </c>
      <c r="H250" s="14"/>
      <c r="I250" s="6"/>
      <c r="J250" s="6"/>
      <c r="K250" s="66">
        <v>1912</v>
      </c>
      <c r="L250" s="20">
        <v>1870</v>
      </c>
      <c r="M250" s="4">
        <v>1867</v>
      </c>
      <c r="N250" s="10">
        <v>1841</v>
      </c>
      <c r="R250" s="66">
        <v>1834</v>
      </c>
      <c r="V250" s="76"/>
      <c r="W250" s="66">
        <v>1902</v>
      </c>
      <c r="X250" s="6"/>
      <c r="Y250" s="76"/>
      <c r="Z250" s="38"/>
      <c r="AA250" s="6"/>
      <c r="AB250" s="76"/>
      <c r="AJ250" s="39">
        <v>1828</v>
      </c>
      <c r="AK250" s="20" t="s">
        <v>1922</v>
      </c>
      <c r="AL250" s="6"/>
      <c r="AM250" s="38"/>
      <c r="AN250" s="6"/>
      <c r="AO250" s="6"/>
      <c r="AP250" s="39"/>
      <c r="AQ250" s="4"/>
      <c r="AR250" s="4"/>
      <c r="AS250" s="37"/>
      <c r="AX250" s="39">
        <v>1833</v>
      </c>
      <c r="BE250" s="38"/>
      <c r="BJ250" s="3"/>
      <c r="BL250" s="128"/>
      <c r="BM250" s="15"/>
      <c r="BN250" s="132"/>
      <c r="BO250" s="35">
        <f>SUM(1887-BO248)</f>
        <v>9</v>
      </c>
      <c r="BP250" s="6"/>
      <c r="CC250" s="2"/>
      <c r="CD250" s="2"/>
      <c r="CE250" s="2"/>
    </row>
    <row r="251" spans="1:125" ht="14.1" customHeight="1" x14ac:dyDescent="0.2">
      <c r="A251" s="39" t="s">
        <v>1902</v>
      </c>
      <c r="D251" s="64" t="s">
        <v>1919</v>
      </c>
      <c r="H251" s="14"/>
      <c r="I251" s="6"/>
      <c r="J251" s="6"/>
      <c r="K251" s="66" t="s">
        <v>1906</v>
      </c>
      <c r="L251" s="20" t="s">
        <v>1921</v>
      </c>
      <c r="M251" s="4" t="s">
        <v>1925</v>
      </c>
      <c r="N251" s="24" t="s">
        <v>144</v>
      </c>
      <c r="R251" s="66" t="s">
        <v>1909</v>
      </c>
      <c r="V251" s="76"/>
      <c r="W251" s="66" t="s">
        <v>1911</v>
      </c>
      <c r="X251" s="6"/>
      <c r="Y251" s="76"/>
      <c r="Z251" s="38"/>
      <c r="AA251" s="6"/>
      <c r="AB251" s="76"/>
      <c r="AJ251" s="66" t="s">
        <v>1927</v>
      </c>
      <c r="AK251" s="20" t="s">
        <v>1914</v>
      </c>
      <c r="AL251" s="6"/>
      <c r="AM251" s="38"/>
      <c r="AN251" s="6"/>
      <c r="AO251" s="6"/>
      <c r="AP251" s="39"/>
      <c r="AQ251" s="4"/>
      <c r="AR251" s="4"/>
      <c r="AS251" s="37"/>
      <c r="AX251" s="39" t="s">
        <v>230</v>
      </c>
      <c r="BE251" s="38"/>
      <c r="BH251" s="119"/>
      <c r="BJ251" s="3"/>
      <c r="BL251" s="35" t="s">
        <v>1960</v>
      </c>
      <c r="BN251" s="132"/>
      <c r="BO251" s="35" t="s">
        <v>1963</v>
      </c>
      <c r="BP251" s="6"/>
      <c r="BR251" s="64" t="s">
        <v>1965</v>
      </c>
      <c r="BS251" s="14" t="s">
        <v>1965</v>
      </c>
      <c r="BT251" s="14" t="s">
        <v>1965</v>
      </c>
      <c r="BU251" s="34" t="s">
        <v>1965</v>
      </c>
      <c r="CC251" s="2"/>
      <c r="CD251" s="2"/>
      <c r="CE251" s="2"/>
    </row>
    <row r="252" spans="1:125" ht="14.1" customHeight="1" thickBot="1" x14ac:dyDescent="0.25">
      <c r="A252" s="35">
        <f>SUM(1885-A250)</f>
        <v>0</v>
      </c>
      <c r="D252" s="63">
        <f>SUM(1916-D250)</f>
        <v>70</v>
      </c>
      <c r="H252" s="14"/>
      <c r="I252" s="6"/>
      <c r="J252" s="6"/>
      <c r="K252" s="64">
        <f>SUM(1913-K250)</f>
        <v>1</v>
      </c>
      <c r="L252" s="14">
        <f>SUM(1914-L250)</f>
        <v>44</v>
      </c>
      <c r="M252" s="3">
        <f>SUM(1898-M250)</f>
        <v>31</v>
      </c>
      <c r="N252" s="3">
        <v>62</v>
      </c>
      <c r="R252" s="64">
        <f>SUM(1913-R250)</f>
        <v>79</v>
      </c>
      <c r="S252" s="6"/>
      <c r="T252" s="6"/>
      <c r="V252" s="76"/>
      <c r="W252" s="64">
        <f>SUM(1906-W250)</f>
        <v>4</v>
      </c>
      <c r="X252" s="6"/>
      <c r="Y252" s="76"/>
      <c r="AJ252" s="35">
        <f>SUM(1905-AJ250)</f>
        <v>77</v>
      </c>
      <c r="AK252" s="14">
        <f>SUM(1920-AK250)</f>
        <v>0</v>
      </c>
      <c r="AL252" s="6"/>
      <c r="AM252" s="38"/>
      <c r="AN252" s="6"/>
      <c r="AO252" s="6"/>
      <c r="AP252" s="39"/>
      <c r="AQ252" s="4"/>
      <c r="AR252" s="4"/>
      <c r="AS252" s="37"/>
      <c r="AX252" s="52">
        <f>SUM(1892-AX250)</f>
        <v>59</v>
      </c>
      <c r="BE252" s="38"/>
      <c r="BH252" s="119"/>
      <c r="BJ252" s="3"/>
      <c r="BL252" s="39" t="s">
        <v>379</v>
      </c>
      <c r="BN252" s="132"/>
      <c r="BO252" s="35" t="s">
        <v>178</v>
      </c>
      <c r="BP252" s="6"/>
      <c r="BQ252" s="76"/>
      <c r="BR252" s="39" t="s">
        <v>125</v>
      </c>
      <c r="BS252" s="20" t="s">
        <v>1980</v>
      </c>
      <c r="BT252" s="20" t="s">
        <v>1977</v>
      </c>
      <c r="BU252" s="37" t="s">
        <v>1967</v>
      </c>
      <c r="CC252" s="2"/>
      <c r="CD252" s="2"/>
      <c r="CE252" s="2"/>
    </row>
    <row r="253" spans="1:125" s="33" customFormat="1" ht="14.1" customHeight="1" thickTop="1" x14ac:dyDescent="0.2">
      <c r="A253" s="29"/>
      <c r="B253" s="30"/>
      <c r="C253" s="30"/>
      <c r="D253" s="69"/>
      <c r="E253" s="30"/>
      <c r="F253" s="30"/>
      <c r="G253" s="32"/>
      <c r="H253" s="80"/>
      <c r="I253" s="40"/>
      <c r="J253" s="81"/>
      <c r="K253" s="70" t="s">
        <v>1929</v>
      </c>
      <c r="L253" s="70" t="s">
        <v>1929</v>
      </c>
      <c r="M253" s="40"/>
      <c r="N253" s="30"/>
      <c r="O253" s="29" t="s">
        <v>1932</v>
      </c>
      <c r="P253" s="30"/>
      <c r="Q253" s="32"/>
      <c r="R253" s="80"/>
      <c r="S253" s="40"/>
      <c r="T253" s="40"/>
      <c r="U253" s="30"/>
      <c r="V253" s="81"/>
      <c r="W253" s="29" t="s">
        <v>1934</v>
      </c>
      <c r="X253" s="40"/>
      <c r="Y253" s="81"/>
      <c r="Z253" s="29"/>
      <c r="AA253" s="30"/>
      <c r="AB253" s="32"/>
      <c r="AC253" s="70" t="s">
        <v>1937</v>
      </c>
      <c r="AD253" s="30"/>
      <c r="AE253" s="30"/>
      <c r="AF253" s="32"/>
      <c r="AG253" s="30"/>
      <c r="AH253" s="30"/>
      <c r="AI253" s="30"/>
      <c r="AJ253" s="29" t="s">
        <v>1969</v>
      </c>
      <c r="AK253" s="30" t="s">
        <v>1941</v>
      </c>
      <c r="AL253" s="40"/>
      <c r="AM253" s="80" t="s">
        <v>1945</v>
      </c>
      <c r="AN253" s="30" t="s">
        <v>1945</v>
      </c>
      <c r="AO253" s="30" t="s">
        <v>1945</v>
      </c>
      <c r="AP253" s="29" t="s">
        <v>1947</v>
      </c>
      <c r="AQ253" s="30"/>
      <c r="AR253" s="40"/>
      <c r="AS253" s="32"/>
      <c r="AT253" s="29"/>
      <c r="AU253" s="30"/>
      <c r="AV253" s="30"/>
      <c r="AW253" s="32"/>
      <c r="AX253" s="29" t="s">
        <v>1949</v>
      </c>
      <c r="AY253" s="30"/>
      <c r="AZ253" s="30"/>
      <c r="BA253" s="30"/>
      <c r="BB253" s="29" t="s">
        <v>1915</v>
      </c>
      <c r="BC253" s="30"/>
      <c r="BD253" s="30"/>
      <c r="BE253" s="29"/>
      <c r="BF253" s="30"/>
      <c r="BG253" s="30"/>
      <c r="BH253" s="115"/>
      <c r="BI253" s="29" t="s">
        <v>1958</v>
      </c>
      <c r="BJ253" s="30"/>
      <c r="BK253" s="45"/>
      <c r="BL253" s="41" t="s">
        <v>1962</v>
      </c>
      <c r="BN253" s="130"/>
      <c r="BO253" s="29" t="s">
        <v>267</v>
      </c>
      <c r="BP253" s="40"/>
      <c r="BQ253" s="81"/>
      <c r="BR253" s="41" t="s">
        <v>1982</v>
      </c>
      <c r="BS253" s="145" t="s">
        <v>692</v>
      </c>
      <c r="BT253" s="145" t="s">
        <v>1976</v>
      </c>
      <c r="BU253" s="43" t="s">
        <v>754</v>
      </c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</row>
    <row r="254" spans="1:125" ht="14.1" customHeight="1" x14ac:dyDescent="0.2">
      <c r="A254" s="35"/>
      <c r="D254" s="63"/>
      <c r="H254" s="64"/>
      <c r="I254" s="6"/>
      <c r="J254" s="76"/>
      <c r="K254" s="20" t="s">
        <v>104</v>
      </c>
      <c r="L254" s="4" t="s">
        <v>1931</v>
      </c>
      <c r="M254" s="6"/>
      <c r="O254" s="67" t="s">
        <v>3</v>
      </c>
      <c r="P254" s="6"/>
      <c r="R254" s="64"/>
      <c r="S254" s="6"/>
      <c r="T254" s="6"/>
      <c r="V254" s="76"/>
      <c r="W254" s="67" t="s">
        <v>14</v>
      </c>
      <c r="X254" s="6"/>
      <c r="Y254" s="76"/>
      <c r="AC254" s="20" t="s">
        <v>1940</v>
      </c>
      <c r="AJ254" s="39" t="s">
        <v>55</v>
      </c>
      <c r="AK254" s="4" t="s">
        <v>1944</v>
      </c>
      <c r="AL254" s="6"/>
      <c r="AM254" s="66" t="s">
        <v>278</v>
      </c>
      <c r="AN254" s="4" t="s">
        <v>1974</v>
      </c>
      <c r="AO254" s="4" t="s">
        <v>168</v>
      </c>
      <c r="AP254" s="67" t="s">
        <v>903</v>
      </c>
      <c r="AR254" s="6"/>
      <c r="AX254" s="35" t="s">
        <v>1952</v>
      </c>
      <c r="BB254" s="35" t="s">
        <v>120</v>
      </c>
      <c r="BI254" s="39" t="s">
        <v>566</v>
      </c>
      <c r="BJ254" s="3"/>
      <c r="BL254" s="39">
        <v>1844</v>
      </c>
      <c r="BM254" s="15"/>
      <c r="BO254" s="35">
        <v>1791</v>
      </c>
      <c r="BQ254" s="76"/>
      <c r="BR254" s="39">
        <v>1815</v>
      </c>
      <c r="BS254" s="20">
        <v>1835</v>
      </c>
      <c r="BT254" s="20">
        <v>1836</v>
      </c>
      <c r="BU254" s="37">
        <v>1815</v>
      </c>
      <c r="CC254" s="2"/>
      <c r="CD254" s="2"/>
      <c r="CE254" s="2"/>
    </row>
    <row r="255" spans="1:125" ht="14.1" customHeight="1" x14ac:dyDescent="0.2">
      <c r="A255" s="35"/>
      <c r="D255" s="63"/>
      <c r="H255" s="64"/>
      <c r="I255" s="6"/>
      <c r="J255" s="76"/>
      <c r="K255" s="20" t="s">
        <v>966</v>
      </c>
      <c r="L255" s="4" t="s">
        <v>181</v>
      </c>
      <c r="M255" s="6"/>
      <c r="O255" s="67" t="s">
        <v>261</v>
      </c>
      <c r="R255" s="64"/>
      <c r="S255" s="6"/>
      <c r="T255" s="6"/>
      <c r="V255" s="76"/>
      <c r="W255" s="67" t="s">
        <v>1936</v>
      </c>
      <c r="X255" s="6"/>
      <c r="Y255" s="76"/>
      <c r="AC255" s="20" t="s">
        <v>1939</v>
      </c>
      <c r="AJ255" s="39" t="s">
        <v>1971</v>
      </c>
      <c r="AK255" s="4" t="s">
        <v>1943</v>
      </c>
      <c r="AL255" s="6"/>
      <c r="AM255" s="66" t="s">
        <v>1754</v>
      </c>
      <c r="AN255" s="4" t="s">
        <v>1973</v>
      </c>
      <c r="AO255" s="4" t="s">
        <v>1973</v>
      </c>
      <c r="AP255" s="67" t="s">
        <v>1754</v>
      </c>
      <c r="AX255" s="35" t="s">
        <v>1951</v>
      </c>
      <c r="BB255" s="35" t="s">
        <v>257</v>
      </c>
      <c r="BI255" s="39" t="s">
        <v>663</v>
      </c>
      <c r="BJ255" s="3"/>
      <c r="BL255" s="39" t="s">
        <v>1961</v>
      </c>
      <c r="BM255" s="15"/>
      <c r="BN255" s="132"/>
      <c r="BO255" s="35" t="s">
        <v>1964</v>
      </c>
      <c r="BQ255" s="76"/>
      <c r="BR255" s="39" t="s">
        <v>1981</v>
      </c>
      <c r="BS255" s="20" t="s">
        <v>1979</v>
      </c>
      <c r="BT255" s="20" t="s">
        <v>1975</v>
      </c>
      <c r="BU255" s="37" t="s">
        <v>1966</v>
      </c>
      <c r="CC255" s="2"/>
      <c r="CD255" s="2"/>
      <c r="CE255" s="2"/>
    </row>
    <row r="256" spans="1:125" ht="14.1" customHeight="1" x14ac:dyDescent="0.2">
      <c r="A256" s="35"/>
      <c r="D256" s="63"/>
      <c r="H256" s="64"/>
      <c r="I256" s="6"/>
      <c r="J256" s="76"/>
      <c r="K256" s="28">
        <v>1835</v>
      </c>
      <c r="L256" s="20" t="s">
        <v>1930</v>
      </c>
      <c r="M256" s="6"/>
      <c r="O256" s="67">
        <v>1816</v>
      </c>
      <c r="R256" s="64"/>
      <c r="S256" s="6"/>
      <c r="T256" s="6"/>
      <c r="V256" s="76"/>
      <c r="W256" s="67">
        <v>1833</v>
      </c>
      <c r="X256" s="6"/>
      <c r="Y256" s="76"/>
      <c r="AC256" s="20">
        <v>1882</v>
      </c>
      <c r="AJ256" s="39">
        <v>1848</v>
      </c>
      <c r="AK256" s="4">
        <v>1840</v>
      </c>
      <c r="AL256" s="6"/>
      <c r="AM256" s="66">
        <v>1849</v>
      </c>
      <c r="AN256" s="4">
        <v>1844</v>
      </c>
      <c r="AO256" s="4">
        <v>1867</v>
      </c>
      <c r="AP256" s="67">
        <v>1850</v>
      </c>
      <c r="AX256" s="35">
        <v>1803</v>
      </c>
      <c r="BB256" s="35">
        <v>1803</v>
      </c>
      <c r="BI256" s="39">
        <v>1893</v>
      </c>
      <c r="BJ256" s="3"/>
      <c r="BK256" s="15"/>
      <c r="BL256" s="35">
        <f>SUM(1871 - BL254)</f>
        <v>27</v>
      </c>
      <c r="BM256" s="15"/>
      <c r="BN256" s="132"/>
      <c r="BO256" s="35">
        <v>99</v>
      </c>
      <c r="BR256" s="35">
        <f>SUM(1898-BR254)</f>
        <v>83</v>
      </c>
      <c r="BS256" s="14">
        <f>SUM(1911-BS254)</f>
        <v>76</v>
      </c>
      <c r="BT256" s="14">
        <f>SUM(1913-BT254)</f>
        <v>77</v>
      </c>
      <c r="BU256" s="34">
        <f>SUM(1894 -BU254)</f>
        <v>79</v>
      </c>
      <c r="CC256" s="2"/>
      <c r="CD256" s="2"/>
      <c r="CE256" s="2"/>
    </row>
    <row r="257" spans="1:125" ht="14.1" customHeight="1" x14ac:dyDescent="0.2">
      <c r="A257" s="35"/>
      <c r="D257" s="63"/>
      <c r="H257" s="64"/>
      <c r="I257" s="6"/>
      <c r="J257" s="76"/>
      <c r="K257" s="20" t="s">
        <v>1968</v>
      </c>
      <c r="L257" s="4">
        <v>1905</v>
      </c>
      <c r="M257" s="89"/>
      <c r="O257" s="64" t="s">
        <v>1933</v>
      </c>
      <c r="R257" s="64"/>
      <c r="S257" s="6"/>
      <c r="T257" s="6"/>
      <c r="V257" s="76"/>
      <c r="W257" s="67" t="s">
        <v>1935</v>
      </c>
      <c r="X257" s="6"/>
      <c r="Y257" s="76"/>
      <c r="AC257" s="14" t="s">
        <v>1938</v>
      </c>
      <c r="AJ257" s="39" t="s">
        <v>1970</v>
      </c>
      <c r="AK257" s="20" t="s">
        <v>1942</v>
      </c>
      <c r="AL257" s="6"/>
      <c r="AM257" s="66" t="s">
        <v>1946</v>
      </c>
      <c r="AN257" s="4" t="s">
        <v>1972</v>
      </c>
      <c r="AO257" s="4" t="s">
        <v>1978</v>
      </c>
      <c r="AP257" s="39" t="s">
        <v>1948</v>
      </c>
      <c r="AX257" s="35" t="s">
        <v>1950</v>
      </c>
      <c r="BB257" s="35" t="s">
        <v>1924</v>
      </c>
      <c r="BE257" s="38"/>
      <c r="BI257" s="39" t="s">
        <v>1959</v>
      </c>
      <c r="BJ257" s="3"/>
      <c r="BL257" s="64" t="s">
        <v>2016</v>
      </c>
      <c r="BN257" s="132"/>
      <c r="BO257" s="38" t="s">
        <v>2019</v>
      </c>
      <c r="BP257" s="6"/>
      <c r="BR257" s="35" t="s">
        <v>2021</v>
      </c>
      <c r="CC257" s="2"/>
      <c r="CD257" s="2"/>
      <c r="CE257" s="2"/>
    </row>
    <row r="258" spans="1:125" s="58" customFormat="1" ht="14.1" customHeight="1" thickBot="1" x14ac:dyDescent="0.25">
      <c r="A258" s="52"/>
      <c r="B258" s="51"/>
      <c r="C258" s="51"/>
      <c r="D258" s="71"/>
      <c r="E258" s="51"/>
      <c r="F258" s="51"/>
      <c r="G258" s="53"/>
      <c r="H258" s="82"/>
      <c r="I258" s="50"/>
      <c r="J258" s="84"/>
      <c r="K258" s="54">
        <f>SUM(1916-K256)</f>
        <v>81</v>
      </c>
      <c r="L258" s="51">
        <f>SUM(1905-L257)</f>
        <v>0</v>
      </c>
      <c r="M258" s="51"/>
      <c r="N258" s="51"/>
      <c r="O258" s="52">
        <f>SUM(1902 -O256)</f>
        <v>86</v>
      </c>
      <c r="P258" s="51"/>
      <c r="Q258" s="53"/>
      <c r="R258" s="82"/>
      <c r="S258" s="50"/>
      <c r="T258" s="50"/>
      <c r="U258" s="51"/>
      <c r="V258" s="84"/>
      <c r="W258" s="52">
        <f>SUM(1895-W256)</f>
        <v>62</v>
      </c>
      <c r="X258" s="50"/>
      <c r="Y258" s="84"/>
      <c r="Z258" s="52"/>
      <c r="AA258" s="51"/>
      <c r="AB258" s="53"/>
      <c r="AC258" s="51">
        <f>SUM(1925-AC256)</f>
        <v>43</v>
      </c>
      <c r="AD258" s="51"/>
      <c r="AE258" s="51"/>
      <c r="AF258" s="51"/>
      <c r="AG258" s="51"/>
      <c r="AH258" s="51"/>
      <c r="AI258" s="51"/>
      <c r="AJ258" s="52">
        <f>SUM(1891-AJ256)</f>
        <v>43</v>
      </c>
      <c r="AK258" s="51">
        <f>SUM(1905-AK256)</f>
        <v>65</v>
      </c>
      <c r="AL258" s="50"/>
      <c r="AM258" s="82">
        <f>SUM(1918-AM256)</f>
        <v>69</v>
      </c>
      <c r="AN258" s="51">
        <f>SUM(1888-AN256)</f>
        <v>44</v>
      </c>
      <c r="AO258" s="51">
        <f>SUM(1888-AO256)</f>
        <v>21</v>
      </c>
      <c r="AP258" s="52">
        <f>SUM(1888-AP256)</f>
        <v>38</v>
      </c>
      <c r="AQ258" s="51"/>
      <c r="AR258" s="51"/>
      <c r="AS258" s="53"/>
      <c r="AT258" s="52"/>
      <c r="AU258" s="51"/>
      <c r="AV258" s="51"/>
      <c r="AW258" s="53"/>
      <c r="AX258" s="52">
        <v>76</v>
      </c>
      <c r="AY258" s="51"/>
      <c r="AZ258" s="51"/>
      <c r="BA258" s="51"/>
      <c r="BB258" s="52">
        <v>76</v>
      </c>
      <c r="BC258" s="51"/>
      <c r="BD258" s="51"/>
      <c r="BE258" s="77"/>
      <c r="BF258" s="51"/>
      <c r="BG258" s="51"/>
      <c r="BH258" s="134"/>
      <c r="BI258" s="52">
        <f>SUM(1894 -BI256)</f>
        <v>1</v>
      </c>
      <c r="BJ258" s="51"/>
      <c r="BL258" s="152" t="s">
        <v>120</v>
      </c>
      <c r="BN258" s="151"/>
      <c r="BO258" s="49" t="s">
        <v>14</v>
      </c>
      <c r="BP258" s="50"/>
      <c r="BQ258" s="84"/>
      <c r="BR258" s="111" t="s">
        <v>104</v>
      </c>
      <c r="BS258" s="51"/>
      <c r="BT258" s="51"/>
      <c r="BU258" s="53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</row>
    <row r="259" spans="1:125" s="33" customFormat="1" ht="14.1" customHeight="1" thickTop="1" x14ac:dyDescent="0.2">
      <c r="A259" s="29" t="s">
        <v>1983</v>
      </c>
      <c r="B259" s="30"/>
      <c r="C259" s="30"/>
      <c r="D259" s="69"/>
      <c r="E259" s="30"/>
      <c r="F259" s="30"/>
      <c r="G259" s="32"/>
      <c r="H259" s="70"/>
      <c r="I259" s="40"/>
      <c r="J259" s="40"/>
      <c r="K259" s="29" t="s">
        <v>1986</v>
      </c>
      <c r="L259" s="70" t="s">
        <v>1986</v>
      </c>
      <c r="M259" s="30"/>
      <c r="N259" s="30"/>
      <c r="O259" s="29" t="s">
        <v>1989</v>
      </c>
      <c r="P259" s="146"/>
      <c r="Q259" s="32"/>
      <c r="R259" s="29" t="s">
        <v>1993</v>
      </c>
      <c r="S259" s="70" t="s">
        <v>1993</v>
      </c>
      <c r="T259" s="40" t="s">
        <v>1993</v>
      </c>
      <c r="U259" s="30"/>
      <c r="V259" s="81"/>
      <c r="W259" s="80"/>
      <c r="X259" s="40"/>
      <c r="Y259" s="81"/>
      <c r="Z259" s="29"/>
      <c r="AA259" s="30"/>
      <c r="AB259" s="32"/>
      <c r="AC259" s="30" t="s">
        <v>1995</v>
      </c>
      <c r="AD259" s="30" t="s">
        <v>1995</v>
      </c>
      <c r="AE259" s="30"/>
      <c r="AF259" s="32"/>
      <c r="AG259" s="30" t="s">
        <v>1997</v>
      </c>
      <c r="AH259" s="30"/>
      <c r="AI259" s="30"/>
      <c r="AJ259" s="29" t="s">
        <v>2000</v>
      </c>
      <c r="AK259" s="40"/>
      <c r="AL259" s="30"/>
      <c r="AM259" s="31"/>
      <c r="AN259" s="40"/>
      <c r="AO259" s="40"/>
      <c r="AP259" s="29" t="s">
        <v>2003</v>
      </c>
      <c r="AQ259" s="30" t="s">
        <v>2003</v>
      </c>
      <c r="AR259" s="30"/>
      <c r="AS259" s="32"/>
      <c r="AT259" s="29"/>
      <c r="AU259" s="30"/>
      <c r="AV259" s="30"/>
      <c r="AW259" s="32"/>
      <c r="AX259" s="29" t="s">
        <v>2005</v>
      </c>
      <c r="AY259" s="30" t="s">
        <v>2005</v>
      </c>
      <c r="AZ259" s="30"/>
      <c r="BA259" s="30"/>
      <c r="BB259" s="80" t="s">
        <v>1953</v>
      </c>
      <c r="BC259" s="30"/>
      <c r="BD259" s="30"/>
      <c r="BE259" s="29" t="s">
        <v>1956</v>
      </c>
      <c r="BF259" s="30"/>
      <c r="BG259" s="30"/>
      <c r="BH259" s="142"/>
      <c r="BI259" s="29" t="s">
        <v>2012</v>
      </c>
      <c r="BJ259" s="30"/>
      <c r="BK259" s="147"/>
      <c r="BL259" s="148" t="s">
        <v>2018</v>
      </c>
      <c r="BN259" s="130"/>
      <c r="BO259" s="149" t="s">
        <v>267</v>
      </c>
      <c r="BP259" s="40"/>
      <c r="BQ259" s="81"/>
      <c r="BR259" s="144" t="s">
        <v>2023</v>
      </c>
      <c r="BS259" s="30"/>
      <c r="BT259" s="30"/>
      <c r="BU259" s="3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</row>
    <row r="260" spans="1:125" ht="14.1" customHeight="1" x14ac:dyDescent="0.2">
      <c r="A260" s="39" t="s">
        <v>1985</v>
      </c>
      <c r="D260" s="63"/>
      <c r="H260" s="14"/>
      <c r="I260" s="6"/>
      <c r="J260" s="6"/>
      <c r="K260" s="67" t="s">
        <v>1988</v>
      </c>
      <c r="L260" s="20" t="s">
        <v>466</v>
      </c>
      <c r="O260" s="39" t="s">
        <v>1992</v>
      </c>
      <c r="P260" s="6"/>
      <c r="R260" s="39" t="s">
        <v>1896</v>
      </c>
      <c r="S260" s="24" t="s">
        <v>178</v>
      </c>
      <c r="T260" s="4" t="s">
        <v>610</v>
      </c>
      <c r="V260" s="76"/>
      <c r="W260" s="64"/>
      <c r="X260" s="6"/>
      <c r="Y260" s="76"/>
      <c r="AC260" s="10" t="s">
        <v>936</v>
      </c>
      <c r="AD260" s="4" t="s">
        <v>104</v>
      </c>
      <c r="AG260" s="10" t="s">
        <v>163</v>
      </c>
      <c r="AJ260" s="67" t="s">
        <v>2002</v>
      </c>
      <c r="AK260" s="6"/>
      <c r="AM260" s="38"/>
      <c r="AN260" s="6"/>
      <c r="AO260" s="6"/>
      <c r="AP260" s="39" t="s">
        <v>340</v>
      </c>
      <c r="AQ260" s="10" t="s">
        <v>251</v>
      </c>
      <c r="AX260" s="39" t="s">
        <v>128</v>
      </c>
      <c r="AY260" s="4" t="s">
        <v>478</v>
      </c>
      <c r="BB260" s="66" t="s">
        <v>340</v>
      </c>
      <c r="BE260" s="39" t="s">
        <v>1957</v>
      </c>
      <c r="BH260" s="119"/>
      <c r="BI260" s="35" t="s">
        <v>2015</v>
      </c>
      <c r="BJ260" s="3"/>
      <c r="BK260" s="15"/>
      <c r="BL260" s="68" t="s">
        <v>2017</v>
      </c>
      <c r="BM260" s="15"/>
      <c r="BO260" s="38">
        <f>SUM(1861-BO262)</f>
        <v>1793</v>
      </c>
      <c r="BQ260" s="76"/>
      <c r="BR260" s="35">
        <f>SUM(1857-BR262)</f>
        <v>1775</v>
      </c>
      <c r="CC260" s="2"/>
      <c r="CD260" s="2"/>
      <c r="CE260" s="2"/>
    </row>
    <row r="261" spans="1:125" ht="14.1" customHeight="1" x14ac:dyDescent="0.2">
      <c r="A261" s="39" t="s">
        <v>181</v>
      </c>
      <c r="B261" s="4"/>
      <c r="D261" s="63"/>
      <c r="H261" s="14"/>
      <c r="I261" s="6"/>
      <c r="J261" s="6"/>
      <c r="K261" s="67" t="s">
        <v>181</v>
      </c>
      <c r="L261" s="20" t="s">
        <v>966</v>
      </c>
      <c r="O261" s="39" t="s">
        <v>1991</v>
      </c>
      <c r="P261" s="6"/>
      <c r="R261" s="39" t="s">
        <v>603</v>
      </c>
      <c r="S261" s="24" t="s">
        <v>127</v>
      </c>
      <c r="T261" s="4" t="s">
        <v>2026</v>
      </c>
      <c r="V261" s="76"/>
      <c r="W261" s="64"/>
      <c r="X261" s="6"/>
      <c r="Y261" s="76"/>
      <c r="AC261" s="10" t="s">
        <v>1939</v>
      </c>
      <c r="AD261" s="4" t="s">
        <v>25</v>
      </c>
      <c r="AG261" s="10" t="s">
        <v>1999</v>
      </c>
      <c r="AI261" s="6"/>
      <c r="AJ261" s="67" t="s">
        <v>25</v>
      </c>
      <c r="AK261" s="6"/>
      <c r="AM261" s="38"/>
      <c r="AN261" s="6"/>
      <c r="AO261" s="6"/>
      <c r="AP261" s="39" t="s">
        <v>1243</v>
      </c>
      <c r="AQ261" s="10" t="s">
        <v>1092</v>
      </c>
      <c r="AX261" s="39" t="s">
        <v>2007</v>
      </c>
      <c r="AY261" s="4" t="s">
        <v>2007</v>
      </c>
      <c r="BB261" s="66" t="s">
        <v>1955</v>
      </c>
      <c r="BE261" s="39" t="s">
        <v>1794</v>
      </c>
      <c r="BH261" s="119"/>
      <c r="BI261" s="35" t="s">
        <v>2014</v>
      </c>
      <c r="BJ261" s="3"/>
      <c r="BK261" s="15"/>
      <c r="BL261" s="68" t="s">
        <v>455</v>
      </c>
      <c r="BM261" s="15"/>
      <c r="BN261" s="132"/>
      <c r="BO261" s="36" t="s">
        <v>2020</v>
      </c>
      <c r="BQ261" s="76"/>
      <c r="BR261" s="67" t="s">
        <v>2022</v>
      </c>
      <c r="CC261" s="2"/>
      <c r="CD261" s="2"/>
      <c r="CE261" s="2"/>
    </row>
    <row r="262" spans="1:125" ht="14.1" customHeight="1" x14ac:dyDescent="0.2">
      <c r="A262" s="39">
        <v>1894</v>
      </c>
      <c r="B262" s="4"/>
      <c r="D262" s="63"/>
      <c r="H262" s="14"/>
      <c r="I262" s="6"/>
      <c r="J262" s="6"/>
      <c r="K262" s="67">
        <v>1896</v>
      </c>
      <c r="L262" s="20">
        <v>1859</v>
      </c>
      <c r="M262" s="6"/>
      <c r="O262" s="39">
        <v>1896</v>
      </c>
      <c r="P262" s="6"/>
      <c r="R262" s="39">
        <v>1898</v>
      </c>
      <c r="S262" s="24">
        <v>1794</v>
      </c>
      <c r="T262" s="6">
        <f>SUM(1860-T264)</f>
        <v>1857</v>
      </c>
      <c r="V262" s="76"/>
      <c r="W262" s="64"/>
      <c r="X262" s="6"/>
      <c r="Y262" s="76"/>
      <c r="AC262" s="10">
        <v>1852</v>
      </c>
      <c r="AD262" s="4">
        <v>1818</v>
      </c>
      <c r="AG262" s="10">
        <v>1831</v>
      </c>
      <c r="AJ262" s="67">
        <v>1836</v>
      </c>
      <c r="AK262" s="6"/>
      <c r="AM262" s="38"/>
      <c r="AN262" s="6"/>
      <c r="AO262" s="6"/>
      <c r="AP262" s="39">
        <v>1813</v>
      </c>
      <c r="AQ262" s="10">
        <v>1823</v>
      </c>
      <c r="AX262" s="39">
        <v>1847</v>
      </c>
      <c r="AY262" s="4">
        <v>1846</v>
      </c>
      <c r="BB262" s="66">
        <v>1824</v>
      </c>
      <c r="BE262" s="39">
        <v>1870</v>
      </c>
      <c r="BH262" s="119"/>
      <c r="BI262" s="35">
        <v>1803</v>
      </c>
      <c r="BJ262" s="3"/>
      <c r="BK262" s="15"/>
      <c r="BL262" s="64" t="s">
        <v>2011</v>
      </c>
      <c r="BM262" s="15"/>
      <c r="BN262" s="132"/>
      <c r="BO262" s="38">
        <v>68</v>
      </c>
      <c r="BR262" s="35">
        <v>82</v>
      </c>
      <c r="CB262" s="3"/>
      <c r="CC262" s="2"/>
      <c r="CD262" s="2"/>
      <c r="CE262" s="2"/>
    </row>
    <row r="263" spans="1:125" ht="14.1" customHeight="1" x14ac:dyDescent="0.2">
      <c r="A263" s="39" t="s">
        <v>1984</v>
      </c>
      <c r="B263" s="4"/>
      <c r="D263" s="63"/>
      <c r="H263" s="14"/>
      <c r="I263" s="6"/>
      <c r="J263" s="6"/>
      <c r="K263" s="67" t="s">
        <v>1987</v>
      </c>
      <c r="L263" s="20" t="s">
        <v>2024</v>
      </c>
      <c r="O263" s="39" t="s">
        <v>1990</v>
      </c>
      <c r="P263" s="6"/>
      <c r="R263" s="39" t="s">
        <v>1994</v>
      </c>
      <c r="S263" s="24" t="s">
        <v>2030</v>
      </c>
      <c r="T263" s="4" t="s">
        <v>2025</v>
      </c>
      <c r="V263" s="76"/>
      <c r="W263" s="64"/>
      <c r="X263" s="6"/>
      <c r="Y263" s="76"/>
      <c r="AC263" s="24" t="s">
        <v>2027</v>
      </c>
      <c r="AD263" s="4" t="s">
        <v>1996</v>
      </c>
      <c r="AG263" s="10" t="s">
        <v>1998</v>
      </c>
      <c r="AJ263" s="68" t="s">
        <v>2001</v>
      </c>
      <c r="AK263" s="6"/>
      <c r="AM263" s="38"/>
      <c r="AN263" s="6"/>
      <c r="AO263" s="6"/>
      <c r="AP263" s="39" t="s">
        <v>2028</v>
      </c>
      <c r="AQ263" s="10" t="s">
        <v>2004</v>
      </c>
      <c r="AR263" s="6"/>
      <c r="AS263" s="76"/>
      <c r="AX263" s="39" t="s">
        <v>2029</v>
      </c>
      <c r="AY263" s="20" t="s">
        <v>2006</v>
      </c>
      <c r="BB263" s="66" t="s">
        <v>1954</v>
      </c>
      <c r="BE263" s="39" t="s">
        <v>1350</v>
      </c>
      <c r="BH263" s="119"/>
      <c r="BI263" s="35" t="s">
        <v>2013</v>
      </c>
      <c r="BJ263" s="3"/>
      <c r="BK263" s="15"/>
      <c r="BL263" s="128"/>
      <c r="BM263" s="15"/>
      <c r="BN263" s="132"/>
      <c r="BP263" s="6"/>
      <c r="CB263" s="3"/>
      <c r="CC263" s="2"/>
      <c r="CD263" s="2"/>
      <c r="CE263" s="2"/>
    </row>
    <row r="264" spans="1:125" s="58" customFormat="1" ht="14.1" customHeight="1" thickBot="1" x14ac:dyDescent="0.25">
      <c r="A264" s="52">
        <f>SUM(1894 -A262)</f>
        <v>0</v>
      </c>
      <c r="B264" s="59"/>
      <c r="C264" s="59"/>
      <c r="D264" s="71"/>
      <c r="E264" s="51"/>
      <c r="F264" s="51"/>
      <c r="G264" s="53"/>
      <c r="H264" s="60"/>
      <c r="I264" s="50"/>
      <c r="J264" s="50"/>
      <c r="K264" s="52">
        <f>SUM(1896-K262)</f>
        <v>0</v>
      </c>
      <c r="L264" s="60">
        <f>SUM(1909-L262)</f>
        <v>50</v>
      </c>
      <c r="M264" s="51"/>
      <c r="N264" s="51"/>
      <c r="O264" s="52">
        <f>SUM(1896-O262)</f>
        <v>0</v>
      </c>
      <c r="P264" s="50"/>
      <c r="Q264" s="53"/>
      <c r="R264" s="52">
        <f>SUM(1898-R262)</f>
        <v>0</v>
      </c>
      <c r="S264" s="60">
        <f>SUM(1876-S262)</f>
        <v>82</v>
      </c>
      <c r="T264" s="59">
        <v>3</v>
      </c>
      <c r="U264" s="51"/>
      <c r="V264" s="84"/>
      <c r="W264" s="82"/>
      <c r="X264" s="50"/>
      <c r="Y264" s="84"/>
      <c r="Z264" s="52"/>
      <c r="AA264" s="51"/>
      <c r="AB264" s="53"/>
      <c r="AC264" s="51">
        <f>SUM(1901-AC262)</f>
        <v>49</v>
      </c>
      <c r="AD264" s="51">
        <f>SUM(1874-AD262)</f>
        <v>56</v>
      </c>
      <c r="AE264" s="51"/>
      <c r="AF264" s="53"/>
      <c r="AG264" s="51">
        <f>SUM(1897-AG262)</f>
        <v>66</v>
      </c>
      <c r="AH264" s="51"/>
      <c r="AI264" s="51"/>
      <c r="AJ264" s="52">
        <f>SUM(1902 -AJ262)</f>
        <v>66</v>
      </c>
      <c r="AK264" s="50"/>
      <c r="AL264" s="51"/>
      <c r="AM264" s="52"/>
      <c r="AN264" s="51"/>
      <c r="AO264" s="51"/>
      <c r="AP264" s="52">
        <f>SUM(1870-AP262)</f>
        <v>57</v>
      </c>
      <c r="AQ264" s="51">
        <f>SUM(1897-AQ262)</f>
        <v>74</v>
      </c>
      <c r="AR264" s="50"/>
      <c r="AS264" s="84"/>
      <c r="AT264" s="52"/>
      <c r="AU264" s="51"/>
      <c r="AV264" s="51"/>
      <c r="AW264" s="53"/>
      <c r="AX264" s="52">
        <f>SUM(1886-AX262)</f>
        <v>39</v>
      </c>
      <c r="AY264" s="51">
        <f>SUM(1923-AY262)</f>
        <v>77</v>
      </c>
      <c r="AZ264" s="51"/>
      <c r="BA264" s="51"/>
      <c r="BB264" s="82">
        <f>SUM(1913-BB262)</f>
        <v>89</v>
      </c>
      <c r="BC264" s="51"/>
      <c r="BD264" s="51"/>
      <c r="BE264" s="52">
        <f>SUM(1881-BE262)</f>
        <v>11</v>
      </c>
      <c r="BF264" s="51"/>
      <c r="BG264" s="51"/>
      <c r="BH264" s="134"/>
      <c r="BI264" s="52">
        <v>56</v>
      </c>
      <c r="BJ264" s="51"/>
      <c r="BK264" s="78"/>
      <c r="BL264" s="150"/>
      <c r="BM264" s="78"/>
      <c r="BN264" s="151"/>
      <c r="BO264" s="52"/>
      <c r="BP264" s="50"/>
      <c r="BQ264" s="84"/>
      <c r="BR264" s="52"/>
      <c r="BS264" s="51"/>
      <c r="BT264" s="51"/>
      <c r="BU264" s="53"/>
      <c r="BV264" s="2"/>
      <c r="BW264" s="2"/>
      <c r="BX264" s="2"/>
      <c r="BY264" s="2"/>
      <c r="BZ264" s="2"/>
      <c r="CA264" s="2"/>
      <c r="CB264" s="3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</row>
    <row r="265" spans="1:125" ht="14.1" customHeight="1" thickTop="1" x14ac:dyDescent="0.2">
      <c r="A265" s="35" t="s">
        <v>2031</v>
      </c>
      <c r="B265" s="4"/>
      <c r="C265" s="4"/>
      <c r="D265" s="63"/>
      <c r="H265" s="14"/>
      <c r="I265" s="6"/>
      <c r="J265" s="6"/>
      <c r="K265" s="35" t="s">
        <v>2034</v>
      </c>
      <c r="M265" s="6"/>
      <c r="O265" s="38"/>
      <c r="P265" s="6"/>
      <c r="R265" s="35" t="s">
        <v>2037</v>
      </c>
      <c r="S265" s="6"/>
      <c r="T265" s="6"/>
      <c r="V265" s="76"/>
      <c r="W265" s="35" t="s">
        <v>2040</v>
      </c>
      <c r="X265" s="3" t="s">
        <v>2040</v>
      </c>
      <c r="Y265" s="76"/>
      <c r="Z265" s="35" t="s">
        <v>2044</v>
      </c>
      <c r="AC265" s="3" t="s">
        <v>2047</v>
      </c>
      <c r="AJ265" s="35" t="s">
        <v>2048</v>
      </c>
      <c r="AK265" s="6"/>
      <c r="AL265" s="6"/>
      <c r="AP265" s="35" t="s">
        <v>2051</v>
      </c>
      <c r="AQ265" s="6"/>
      <c r="AR265" s="6"/>
      <c r="AS265" s="76"/>
      <c r="AT265" s="35" t="s">
        <v>2053</v>
      </c>
      <c r="AX265" s="35" t="s">
        <v>2057</v>
      </c>
      <c r="BB265" s="64" t="s">
        <v>2008</v>
      </c>
      <c r="BH265" s="119"/>
      <c r="BJ265" s="3"/>
      <c r="BK265" s="15"/>
      <c r="BL265" s="128"/>
      <c r="BM265" s="15"/>
      <c r="BN265" s="132"/>
      <c r="BP265" s="6"/>
      <c r="BQ265" s="76"/>
      <c r="CB265" s="3"/>
      <c r="CD265" s="2"/>
      <c r="CE265" s="2"/>
    </row>
    <row r="266" spans="1:125" ht="14.1" customHeight="1" x14ac:dyDescent="0.2">
      <c r="A266" s="39" t="s">
        <v>55</v>
      </c>
      <c r="B266" s="4"/>
      <c r="C266" s="4"/>
      <c r="H266" s="14"/>
      <c r="I266" s="6"/>
      <c r="J266" s="6"/>
      <c r="K266" s="39" t="s">
        <v>14</v>
      </c>
      <c r="L266" s="6"/>
      <c r="M266" s="6"/>
      <c r="R266" s="39" t="s">
        <v>125</v>
      </c>
      <c r="S266" s="6"/>
      <c r="T266" s="6"/>
      <c r="V266" s="76"/>
      <c r="W266" s="39" t="s">
        <v>2043</v>
      </c>
      <c r="X266" s="4" t="s">
        <v>2066</v>
      </c>
      <c r="Y266" s="76"/>
      <c r="Z266" s="39" t="s">
        <v>246</v>
      </c>
      <c r="AC266" s="4" t="s">
        <v>356</v>
      </c>
      <c r="AJ266" s="39" t="s">
        <v>246</v>
      </c>
      <c r="AK266" s="6"/>
      <c r="AL266" s="6"/>
      <c r="AP266" s="35" t="s">
        <v>246</v>
      </c>
      <c r="AQ266" s="6"/>
      <c r="AR266" s="6"/>
      <c r="AS266" s="76"/>
      <c r="AT266" s="39" t="s">
        <v>2056</v>
      </c>
      <c r="AU266" s="6"/>
      <c r="AX266" s="39" t="s">
        <v>284</v>
      </c>
      <c r="BB266" s="68"/>
      <c r="BH266" s="119"/>
      <c r="BJ266" s="3"/>
      <c r="BK266" s="15"/>
      <c r="BL266" s="128"/>
      <c r="BM266" s="15"/>
      <c r="BN266" s="132"/>
      <c r="BQ266" s="76"/>
      <c r="CB266" s="3"/>
      <c r="CD266" s="2"/>
      <c r="CE266" s="2"/>
    </row>
    <row r="267" spans="1:125" ht="14.1" customHeight="1" x14ac:dyDescent="0.2">
      <c r="A267" s="39" t="s">
        <v>2033</v>
      </c>
      <c r="C267" s="6"/>
      <c r="H267" s="14"/>
      <c r="I267" s="6"/>
      <c r="J267" s="6"/>
      <c r="K267" s="39" t="s">
        <v>2036</v>
      </c>
      <c r="L267" s="6"/>
      <c r="M267" s="6"/>
      <c r="N267" s="6"/>
      <c r="O267" s="38"/>
      <c r="P267" s="6"/>
      <c r="R267" s="39" t="s">
        <v>2039</v>
      </c>
      <c r="S267" s="6"/>
      <c r="T267" s="6"/>
      <c r="V267" s="76"/>
      <c r="W267" s="39" t="s">
        <v>2042</v>
      </c>
      <c r="X267" s="4" t="s">
        <v>66</v>
      </c>
      <c r="Y267" s="76"/>
      <c r="Z267" s="39" t="s">
        <v>2046</v>
      </c>
      <c r="AC267" s="4" t="s">
        <v>506</v>
      </c>
      <c r="AJ267" s="39" t="s">
        <v>2050</v>
      </c>
      <c r="AK267" s="6"/>
      <c r="AL267" s="6"/>
      <c r="AP267" s="35" t="s">
        <v>1461</v>
      </c>
      <c r="AQ267" s="6"/>
      <c r="AR267" s="6"/>
      <c r="AS267" s="76"/>
      <c r="AT267" s="39" t="s">
        <v>2055</v>
      </c>
      <c r="AU267" s="6"/>
      <c r="AX267" s="39" t="s">
        <v>2007</v>
      </c>
      <c r="BB267" s="68" t="s">
        <v>2010</v>
      </c>
      <c r="BH267" s="119"/>
      <c r="BJ267" s="3"/>
      <c r="BK267" s="15"/>
      <c r="BL267" s="128"/>
      <c r="BM267" s="15"/>
      <c r="BN267" s="132"/>
      <c r="BQ267" s="76"/>
      <c r="CB267" s="3"/>
      <c r="CD267" s="2"/>
      <c r="CE267" s="2"/>
    </row>
    <row r="268" spans="1:125" ht="14.1" customHeight="1" x14ac:dyDescent="0.2">
      <c r="A268" s="39">
        <v>1824</v>
      </c>
      <c r="E268" s="4"/>
      <c r="F268" s="4"/>
      <c r="G268" s="37"/>
      <c r="H268" s="14"/>
      <c r="I268" s="6"/>
      <c r="J268" s="6"/>
      <c r="K268" s="39">
        <v>1859</v>
      </c>
      <c r="L268" s="6"/>
      <c r="M268" s="6"/>
      <c r="N268" s="6"/>
      <c r="O268" s="38"/>
      <c r="R268" s="39">
        <v>1802</v>
      </c>
      <c r="S268" s="6"/>
      <c r="T268" s="6"/>
      <c r="V268" s="76"/>
      <c r="W268" s="39">
        <v>1823</v>
      </c>
      <c r="X268" s="4">
        <v>1845</v>
      </c>
      <c r="Y268" s="76"/>
      <c r="Z268" s="39">
        <v>1841</v>
      </c>
      <c r="AC268" s="4">
        <v>1849</v>
      </c>
      <c r="AJ268" s="39">
        <v>1819</v>
      </c>
      <c r="AK268" s="6"/>
      <c r="AL268" s="6"/>
      <c r="AP268" s="35">
        <v>1890</v>
      </c>
      <c r="AT268" s="39">
        <v>1850</v>
      </c>
      <c r="AU268" s="6"/>
      <c r="AX268" s="39">
        <v>1842</v>
      </c>
      <c r="BB268" s="68">
        <v>1876</v>
      </c>
      <c r="BH268" s="119"/>
      <c r="BJ268" s="3"/>
      <c r="BK268" s="15"/>
      <c r="BL268" s="128"/>
      <c r="BM268" s="15"/>
      <c r="BN268" s="132"/>
      <c r="BQ268" s="76"/>
      <c r="CB268" s="3"/>
      <c r="CD268" s="2"/>
      <c r="CE268" s="2"/>
    </row>
    <row r="269" spans="1:125" ht="14.1" customHeight="1" x14ac:dyDescent="0.2">
      <c r="A269" s="39" t="s">
        <v>2032</v>
      </c>
      <c r="E269" s="4"/>
      <c r="F269" s="4"/>
      <c r="G269" s="37"/>
      <c r="H269" s="14"/>
      <c r="I269" s="6"/>
      <c r="J269" s="6"/>
      <c r="K269" s="39" t="s">
        <v>2035</v>
      </c>
      <c r="L269" s="6"/>
      <c r="M269" s="6"/>
      <c r="N269" s="6"/>
      <c r="O269" s="38"/>
      <c r="R269" s="39" t="s">
        <v>2038</v>
      </c>
      <c r="S269" s="6"/>
      <c r="T269" s="6"/>
      <c r="V269" s="76"/>
      <c r="W269" s="39" t="s">
        <v>2041</v>
      </c>
      <c r="X269" s="4" t="s">
        <v>2065</v>
      </c>
      <c r="Y269" s="76"/>
      <c r="Z269" s="66" t="s">
        <v>2045</v>
      </c>
      <c r="AC269" s="4" t="s">
        <v>914</v>
      </c>
      <c r="AJ269" s="39" t="s">
        <v>2049</v>
      </c>
      <c r="AK269" s="6"/>
      <c r="AL269" s="6"/>
      <c r="AP269" s="35" t="s">
        <v>2052</v>
      </c>
      <c r="AT269" s="39" t="s">
        <v>2054</v>
      </c>
      <c r="AX269" s="39" t="s">
        <v>2058</v>
      </c>
      <c r="AZ269" s="10"/>
      <c r="BB269" s="68" t="s">
        <v>2009</v>
      </c>
      <c r="BF269" s="6"/>
      <c r="BH269" s="119"/>
      <c r="BJ269" s="3"/>
      <c r="BK269" s="15"/>
      <c r="BL269" s="35" t="s">
        <v>2095</v>
      </c>
      <c r="BM269" s="3" t="s">
        <v>2095</v>
      </c>
      <c r="BN269" s="132"/>
      <c r="BO269" s="35" t="s">
        <v>2097</v>
      </c>
      <c r="BP269" s="3" t="s">
        <v>2097</v>
      </c>
      <c r="BR269" s="35" t="s">
        <v>2099</v>
      </c>
      <c r="CB269" s="3"/>
      <c r="CD269" s="2"/>
      <c r="CE269" s="2"/>
    </row>
    <row r="270" spans="1:125" ht="14.1" customHeight="1" thickBot="1" x14ac:dyDescent="0.25">
      <c r="A270" s="35">
        <f>SUM(1888-A268)</f>
        <v>64</v>
      </c>
      <c r="E270" s="4"/>
      <c r="F270" s="4"/>
      <c r="G270" s="37"/>
      <c r="H270" s="14"/>
      <c r="I270" s="6"/>
      <c r="J270" s="6"/>
      <c r="K270" s="35">
        <f>SUM(1899-K268)</f>
        <v>40</v>
      </c>
      <c r="N270" s="6"/>
      <c r="O270" s="38"/>
      <c r="R270" s="35">
        <f>SUM(1894 -R268)</f>
        <v>92</v>
      </c>
      <c r="S270" s="6"/>
      <c r="T270" s="6"/>
      <c r="V270" s="76"/>
      <c r="W270" s="35">
        <f>SUM(1899-W268)</f>
        <v>76</v>
      </c>
      <c r="X270" s="3">
        <f>SUM(1898-X268)</f>
        <v>53</v>
      </c>
      <c r="Z270" s="35">
        <f>SUM(1923-Z268)</f>
        <v>82</v>
      </c>
      <c r="AC270" s="3">
        <f>SUM(1871 - AC268)</f>
        <v>22</v>
      </c>
      <c r="AJ270" s="35">
        <f>SUM(1885-AJ268)</f>
        <v>66</v>
      </c>
      <c r="AP270" s="35">
        <v>0</v>
      </c>
      <c r="AT270" s="35">
        <f>SUM(1882-AT268)</f>
        <v>32</v>
      </c>
      <c r="AU270" s="6"/>
      <c r="AX270" s="35">
        <f>SUM(1891-AX268)</f>
        <v>49</v>
      </c>
      <c r="BB270" s="64" t="s">
        <v>2011</v>
      </c>
      <c r="BE270" s="38"/>
      <c r="BF270" s="6"/>
      <c r="BH270" s="119"/>
      <c r="BJ270" s="3"/>
      <c r="BK270" s="15"/>
      <c r="BL270" s="39" t="s">
        <v>14</v>
      </c>
      <c r="BM270" s="4" t="s">
        <v>125</v>
      </c>
      <c r="BN270" s="132"/>
      <c r="BO270" s="39" t="s">
        <v>128</v>
      </c>
      <c r="BP270" s="4" t="s">
        <v>366</v>
      </c>
      <c r="BR270" s="67" t="s">
        <v>1090</v>
      </c>
      <c r="CB270" s="3"/>
      <c r="CD270" s="2"/>
      <c r="CE270" s="2"/>
    </row>
    <row r="271" spans="1:125" s="33" customFormat="1" ht="14.1" customHeight="1" thickTop="1" x14ac:dyDescent="0.2">
      <c r="A271" s="29" t="s">
        <v>2067</v>
      </c>
      <c r="B271" s="30"/>
      <c r="C271" s="30"/>
      <c r="D271" s="41"/>
      <c r="E271" s="42"/>
      <c r="F271" s="42"/>
      <c r="G271" s="43"/>
      <c r="H271" s="30" t="s">
        <v>2069</v>
      </c>
      <c r="I271" s="30"/>
      <c r="J271" s="40"/>
      <c r="K271" s="29"/>
      <c r="L271" s="30"/>
      <c r="M271" s="30"/>
      <c r="N271" s="30"/>
      <c r="O271" s="31"/>
      <c r="P271" s="30"/>
      <c r="Q271" s="32"/>
      <c r="R271" s="80"/>
      <c r="S271" s="40"/>
      <c r="T271" s="40"/>
      <c r="U271" s="30"/>
      <c r="V271" s="81"/>
      <c r="W271" s="29"/>
      <c r="X271" s="30"/>
      <c r="Y271" s="32"/>
      <c r="Z271" s="29" t="s">
        <v>2071</v>
      </c>
      <c r="AA271" s="30"/>
      <c r="AB271" s="32"/>
      <c r="AC271" s="29"/>
      <c r="AD271" s="30"/>
      <c r="AE271" s="30"/>
      <c r="AF271" s="32"/>
      <c r="AG271" s="30"/>
      <c r="AH271" s="30"/>
      <c r="AI271" s="30"/>
      <c r="AJ271" s="29" t="s">
        <v>2074</v>
      </c>
      <c r="AK271" s="40"/>
      <c r="AL271" s="40"/>
      <c r="AM271" s="29" t="s">
        <v>2077</v>
      </c>
      <c r="AN271" s="70" t="s">
        <v>2077</v>
      </c>
      <c r="AO271" s="40"/>
      <c r="AP271" s="29"/>
      <c r="AQ271" s="30"/>
      <c r="AR271" s="30"/>
      <c r="AS271" s="32"/>
      <c r="AT271" s="29" t="s">
        <v>2080</v>
      </c>
      <c r="AU271" s="40"/>
      <c r="AV271" s="30"/>
      <c r="AW271" s="32"/>
      <c r="AX271" s="29" t="s">
        <v>2084</v>
      </c>
      <c r="AY271" s="30"/>
      <c r="AZ271" s="30"/>
      <c r="BA271" s="30"/>
      <c r="BB271" s="29" t="s">
        <v>2059</v>
      </c>
      <c r="BC271" s="30"/>
      <c r="BD271" s="30"/>
      <c r="BE271" s="31" t="s">
        <v>2062</v>
      </c>
      <c r="BF271" s="40"/>
      <c r="BG271" s="30"/>
      <c r="BH271" s="142"/>
      <c r="BI271" s="80" t="s">
        <v>2092</v>
      </c>
      <c r="BJ271" s="30"/>
      <c r="BK271" s="45"/>
      <c r="BL271" s="41" t="s">
        <v>2026</v>
      </c>
      <c r="BM271" s="42" t="s">
        <v>2026</v>
      </c>
      <c r="BN271" s="130"/>
      <c r="BO271" s="41" t="s">
        <v>2109</v>
      </c>
      <c r="BP271" s="42" t="s">
        <v>267</v>
      </c>
      <c r="BQ271" s="32"/>
      <c r="BR271" s="144" t="s">
        <v>359</v>
      </c>
      <c r="BS271" s="30"/>
      <c r="BT271" s="30"/>
      <c r="BU271" s="32"/>
      <c r="BV271" s="2"/>
      <c r="BW271" s="2"/>
      <c r="BX271" s="2"/>
      <c r="BY271" s="2"/>
      <c r="BZ271" s="2"/>
      <c r="CA271" s="2"/>
      <c r="CB271" s="3"/>
      <c r="CC271" s="3"/>
      <c r="CD271" s="3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</row>
    <row r="272" spans="1:125" ht="14.1" customHeight="1" x14ac:dyDescent="0.2">
      <c r="A272" s="39" t="s">
        <v>182</v>
      </c>
      <c r="D272" s="39"/>
      <c r="E272" s="4"/>
      <c r="F272" s="4"/>
      <c r="G272" s="37"/>
      <c r="H272" s="4" t="s">
        <v>113</v>
      </c>
      <c r="J272" s="6"/>
      <c r="R272" s="64"/>
      <c r="S272" s="6"/>
      <c r="T272" s="6"/>
      <c r="V272" s="76"/>
      <c r="Z272" s="39" t="s">
        <v>246</v>
      </c>
      <c r="AA272" s="6"/>
      <c r="AJ272" s="39" t="s">
        <v>701</v>
      </c>
      <c r="AK272" s="6"/>
      <c r="AL272" s="6"/>
      <c r="AM272" s="35" t="s">
        <v>2079</v>
      </c>
      <c r="AN272" s="20" t="s">
        <v>60</v>
      </c>
      <c r="AO272" s="6"/>
      <c r="AP272" s="38"/>
      <c r="AT272" s="39" t="s">
        <v>2083</v>
      </c>
      <c r="AU272" s="6"/>
      <c r="AX272" s="39" t="s">
        <v>356</v>
      </c>
      <c r="BB272" s="39" t="s">
        <v>2061</v>
      </c>
      <c r="BE272" s="36" t="s">
        <v>1018</v>
      </c>
      <c r="BF272" s="6"/>
      <c r="BG272" s="6"/>
      <c r="BI272" s="66" t="s">
        <v>104</v>
      </c>
      <c r="BJ272" s="3"/>
      <c r="BK272" s="15"/>
      <c r="BL272" s="35">
        <f>SUM(1866-BL274)</f>
        <v>1802</v>
      </c>
      <c r="BM272" s="4">
        <v>1801</v>
      </c>
      <c r="BO272" s="39">
        <v>1824</v>
      </c>
      <c r="BP272" s="4">
        <v>1824</v>
      </c>
      <c r="BR272" s="67">
        <v>1818</v>
      </c>
      <c r="CB272" s="3"/>
      <c r="CE272" s="2"/>
    </row>
    <row r="273" spans="1:125" ht="14.1" customHeight="1" x14ac:dyDescent="0.2">
      <c r="A273" s="39" t="s">
        <v>1955</v>
      </c>
      <c r="D273" s="39"/>
      <c r="E273" s="4"/>
      <c r="F273" s="4"/>
      <c r="G273" s="37"/>
      <c r="H273" s="4" t="s">
        <v>2070</v>
      </c>
      <c r="J273" s="6"/>
      <c r="R273" s="64"/>
      <c r="S273" s="6"/>
      <c r="T273" s="6"/>
      <c r="V273" s="76"/>
      <c r="Z273" s="39" t="s">
        <v>2073</v>
      </c>
      <c r="AA273" s="6"/>
      <c r="AJ273" s="39" t="s">
        <v>2076</v>
      </c>
      <c r="AK273" s="6"/>
      <c r="AL273" s="6"/>
      <c r="AM273" s="35" t="s">
        <v>472</v>
      </c>
      <c r="AN273" s="20" t="s">
        <v>472</v>
      </c>
      <c r="AO273" s="6"/>
      <c r="AP273" s="38"/>
      <c r="AT273" s="39" t="s">
        <v>2082</v>
      </c>
      <c r="AU273" s="6"/>
      <c r="AX273" s="39" t="s">
        <v>2086</v>
      </c>
      <c r="BB273" s="39" t="s">
        <v>2010</v>
      </c>
      <c r="BE273" s="36" t="s">
        <v>2064</v>
      </c>
      <c r="BF273" s="6"/>
      <c r="BG273" s="6"/>
      <c r="BH273" s="119"/>
      <c r="BI273" s="66" t="s">
        <v>2094</v>
      </c>
      <c r="BJ273" s="3"/>
      <c r="BL273" s="39" t="s">
        <v>2107</v>
      </c>
      <c r="BM273" s="4" t="s">
        <v>2096</v>
      </c>
      <c r="BO273" s="39" t="s">
        <v>2108</v>
      </c>
      <c r="BP273" s="4" t="s">
        <v>2098</v>
      </c>
      <c r="BQ273" s="76"/>
      <c r="BR273" s="67" t="s">
        <v>2100</v>
      </c>
      <c r="CB273" s="3"/>
      <c r="CE273" s="2"/>
    </row>
    <row r="274" spans="1:125" ht="14.1" customHeight="1" x14ac:dyDescent="0.2">
      <c r="A274" s="39">
        <v>1825</v>
      </c>
      <c r="D274" s="38"/>
      <c r="E274" s="6"/>
      <c r="F274" s="6"/>
      <c r="G274" s="76"/>
      <c r="H274" s="4">
        <v>1836</v>
      </c>
      <c r="J274" s="6"/>
      <c r="Q274" s="76"/>
      <c r="R274" s="64"/>
      <c r="S274" s="6"/>
      <c r="T274" s="6"/>
      <c r="Z274" s="39">
        <v>1828</v>
      </c>
      <c r="AA274" s="6"/>
      <c r="AJ274" s="39">
        <v>1867</v>
      </c>
      <c r="AK274" s="6"/>
      <c r="AL274" s="6"/>
      <c r="AM274" s="35">
        <v>1877</v>
      </c>
      <c r="AN274" s="20" t="s">
        <v>2101</v>
      </c>
      <c r="AO274" s="6"/>
      <c r="AT274" s="39">
        <v>1840</v>
      </c>
      <c r="AU274" s="6"/>
      <c r="AX274" s="39">
        <v>1804</v>
      </c>
      <c r="BB274" s="39">
        <v>1870</v>
      </c>
      <c r="BE274" s="38" t="e">
        <f>SUM(1861-#REF!)</f>
        <v>#REF!</v>
      </c>
      <c r="BF274" s="6"/>
      <c r="BG274" s="6"/>
      <c r="BI274" s="66">
        <v>1826</v>
      </c>
      <c r="BJ274" s="3"/>
      <c r="BL274" s="35">
        <v>64</v>
      </c>
      <c r="BM274" s="3">
        <f>SUM(1881-BM272)</f>
        <v>80</v>
      </c>
      <c r="BN274" s="132"/>
      <c r="BO274" s="35">
        <f>SUM(1894 -BO272)</f>
        <v>70</v>
      </c>
      <c r="BP274" s="3">
        <f>SUM(1870-BP272)</f>
        <v>46</v>
      </c>
      <c r="BR274" s="35">
        <f>SUM(1895-BR272)</f>
        <v>77</v>
      </c>
      <c r="CB274" s="3"/>
      <c r="CE274" s="2"/>
    </row>
    <row r="275" spans="1:125" ht="14.1" customHeight="1" x14ac:dyDescent="0.2">
      <c r="A275" s="39" t="s">
        <v>2068</v>
      </c>
      <c r="D275" s="38"/>
      <c r="E275" s="6"/>
      <c r="F275" s="6"/>
      <c r="G275" s="76"/>
      <c r="H275" s="5" t="s">
        <v>56</v>
      </c>
      <c r="J275" s="6"/>
      <c r="K275" s="3"/>
      <c r="N275" s="6"/>
      <c r="R275" s="64"/>
      <c r="Z275" s="68" t="s">
        <v>2072</v>
      </c>
      <c r="AA275" s="6"/>
      <c r="AJ275" s="39" t="s">
        <v>2075</v>
      </c>
      <c r="AK275" s="6"/>
      <c r="AL275" s="6"/>
      <c r="AM275" s="35" t="s">
        <v>2078</v>
      </c>
      <c r="AN275" s="20" t="s">
        <v>2102</v>
      </c>
      <c r="AO275" s="6"/>
      <c r="AT275" s="39" t="s">
        <v>2081</v>
      </c>
      <c r="AU275" s="6"/>
      <c r="AX275" s="39" t="s">
        <v>2085</v>
      </c>
      <c r="BB275" s="39" t="s">
        <v>2060</v>
      </c>
      <c r="BE275" s="36" t="s">
        <v>2063</v>
      </c>
      <c r="BF275" s="6"/>
      <c r="BG275" s="6"/>
      <c r="BH275" s="119"/>
      <c r="BI275" s="66" t="s">
        <v>2093</v>
      </c>
      <c r="BJ275" s="3"/>
      <c r="BK275" s="15"/>
      <c r="BO275" s="35" t="s">
        <v>2129</v>
      </c>
      <c r="BR275" s="64" t="s">
        <v>2131</v>
      </c>
      <c r="BV275" s="14" t="s">
        <v>2134</v>
      </c>
      <c r="BW275" s="20">
        <v>1845</v>
      </c>
      <c r="BX275" s="93" t="s">
        <v>2135</v>
      </c>
      <c r="BY275" s="22" t="s">
        <v>1243</v>
      </c>
      <c r="BZ275" s="22" t="s">
        <v>877</v>
      </c>
      <c r="CA275" s="3">
        <f>SUM(1925-BW275)</f>
        <v>80</v>
      </c>
      <c r="CB275" s="3"/>
      <c r="CE275" s="2"/>
    </row>
    <row r="276" spans="1:125" s="58" customFormat="1" ht="14.1" customHeight="1" thickBot="1" x14ac:dyDescent="0.25">
      <c r="A276" s="52">
        <f>SUM(1892-A274)</f>
        <v>67</v>
      </c>
      <c r="B276" s="51"/>
      <c r="C276" s="51"/>
      <c r="D276" s="77"/>
      <c r="E276" s="50"/>
      <c r="F276" s="50"/>
      <c r="G276" s="84"/>
      <c r="H276" s="51">
        <f>SUM(1900-H274)</f>
        <v>64</v>
      </c>
      <c r="I276" s="51"/>
      <c r="J276" s="50"/>
      <c r="K276" s="51"/>
      <c r="L276" s="51"/>
      <c r="M276" s="51"/>
      <c r="N276" s="50"/>
      <c r="O276" s="52"/>
      <c r="P276" s="51"/>
      <c r="Q276" s="53"/>
      <c r="R276" s="52"/>
      <c r="S276" s="51"/>
      <c r="T276" s="51"/>
      <c r="U276" s="51"/>
      <c r="V276" s="53"/>
      <c r="W276" s="52"/>
      <c r="X276" s="51"/>
      <c r="Y276" s="53"/>
      <c r="Z276" s="52">
        <f>SUM(1910-Z274)</f>
        <v>82</v>
      </c>
      <c r="AA276" s="50"/>
      <c r="AB276" s="53"/>
      <c r="AC276" s="52"/>
      <c r="AD276" s="51"/>
      <c r="AE276" s="51"/>
      <c r="AF276" s="53"/>
      <c r="AG276" s="51"/>
      <c r="AH276" s="51"/>
      <c r="AI276" s="51"/>
      <c r="AJ276" s="52">
        <f>SUM(1867-AJ274)</f>
        <v>0</v>
      </c>
      <c r="AK276" s="50"/>
      <c r="AL276" s="50"/>
      <c r="AM276" s="52">
        <v>2</v>
      </c>
      <c r="AN276" s="51">
        <v>73</v>
      </c>
      <c r="AO276" s="51"/>
      <c r="AP276" s="52"/>
      <c r="AQ276" s="51"/>
      <c r="AR276" s="51"/>
      <c r="AS276" s="53"/>
      <c r="AT276" s="52">
        <f>SUM(1888-AT274)</f>
        <v>48</v>
      </c>
      <c r="AU276" s="51"/>
      <c r="AV276" s="51"/>
      <c r="AW276" s="53"/>
      <c r="AX276" s="52">
        <f>SUM(1885-AX274)</f>
        <v>81</v>
      </c>
      <c r="AY276" s="51"/>
      <c r="AZ276" s="51"/>
      <c r="BA276" s="51"/>
      <c r="BB276" s="52">
        <f>SUM(1870-BB274)</f>
        <v>0</v>
      </c>
      <c r="BC276" s="51"/>
      <c r="BD276" s="51"/>
      <c r="BE276" s="52">
        <v>45</v>
      </c>
      <c r="BF276" s="50"/>
      <c r="BG276" s="50"/>
      <c r="BH276" s="134"/>
      <c r="BI276" s="82">
        <f>SUM(1909-BI274)</f>
        <v>83</v>
      </c>
      <c r="BJ276" s="51"/>
      <c r="BK276" s="78"/>
      <c r="BL276" s="135"/>
      <c r="BN276" s="136"/>
      <c r="BO276" s="111" t="s">
        <v>2130</v>
      </c>
      <c r="BP276" s="50"/>
      <c r="BQ276" s="84"/>
      <c r="BR276" s="140" t="s">
        <v>2133</v>
      </c>
      <c r="BS276" s="51"/>
      <c r="BT276" s="51"/>
      <c r="BU276" s="53"/>
      <c r="BV276" s="2"/>
      <c r="BW276" s="2"/>
      <c r="BX276" s="2"/>
      <c r="BY276" s="2"/>
      <c r="BZ276" s="2"/>
      <c r="CA276" s="2"/>
      <c r="CB276" s="3"/>
      <c r="CC276" s="3"/>
      <c r="CD276" s="3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</row>
    <row r="277" spans="1:125" ht="14.1" customHeight="1" thickTop="1" x14ac:dyDescent="0.2">
      <c r="A277" s="35"/>
      <c r="J277" s="6"/>
      <c r="N277" s="6"/>
      <c r="O277" s="35" t="s">
        <v>2112</v>
      </c>
      <c r="R277" s="35" t="s">
        <v>2116</v>
      </c>
      <c r="S277" s="6" t="s">
        <v>2116</v>
      </c>
      <c r="X277" s="6"/>
      <c r="Y277" s="76"/>
      <c r="AC277" s="3" t="s">
        <v>2119</v>
      </c>
      <c r="AK277" s="6"/>
      <c r="AL277" s="6"/>
      <c r="AX277" s="38" t="s">
        <v>2121</v>
      </c>
      <c r="BB277" s="35" t="s">
        <v>2087</v>
      </c>
      <c r="BC277" s="3" t="s">
        <v>2087</v>
      </c>
      <c r="BD277" s="3" t="s">
        <v>2087</v>
      </c>
      <c r="BE277" s="38" t="s">
        <v>2089</v>
      </c>
      <c r="BF277" s="14" t="s">
        <v>2089</v>
      </c>
      <c r="BG277" s="6"/>
      <c r="BH277" s="119"/>
      <c r="BI277" s="35" t="s">
        <v>2127</v>
      </c>
      <c r="BJ277" s="3"/>
      <c r="BO277" s="67" t="s">
        <v>267</v>
      </c>
      <c r="BP277" s="6"/>
      <c r="BR277" s="66" t="s">
        <v>754</v>
      </c>
      <c r="CB277" s="3"/>
      <c r="CE277" s="2"/>
    </row>
    <row r="278" spans="1:125" ht="14.1" customHeight="1" x14ac:dyDescent="0.2">
      <c r="A278" s="35"/>
      <c r="J278" s="6"/>
      <c r="N278" s="6"/>
      <c r="O278" s="39" t="s">
        <v>2115</v>
      </c>
      <c r="R278" s="67" t="s">
        <v>128</v>
      </c>
      <c r="S278" s="7" t="s">
        <v>148</v>
      </c>
      <c r="X278" s="6"/>
      <c r="Y278" s="76"/>
      <c r="AC278" s="4" t="s">
        <v>683</v>
      </c>
      <c r="AF278" s="3"/>
      <c r="AK278" s="6"/>
      <c r="AL278" s="6"/>
      <c r="AX278" s="36" t="s">
        <v>2124</v>
      </c>
      <c r="BB278" s="39" t="s">
        <v>2105</v>
      </c>
      <c r="BC278" s="10" t="s">
        <v>73</v>
      </c>
      <c r="BD278" s="4" t="s">
        <v>1505</v>
      </c>
      <c r="BE278" s="36" t="s">
        <v>2091</v>
      </c>
      <c r="BF278" s="20" t="s">
        <v>783</v>
      </c>
      <c r="BG278" s="6"/>
      <c r="BH278" s="119"/>
      <c r="BI278" s="39" t="s">
        <v>55</v>
      </c>
      <c r="BJ278" s="3"/>
      <c r="BO278" s="67">
        <v>1856</v>
      </c>
      <c r="BP278" s="6"/>
      <c r="BR278" s="66">
        <v>1843</v>
      </c>
      <c r="CB278" s="3"/>
      <c r="CE278" s="2"/>
    </row>
    <row r="279" spans="1:125" ht="14.1" customHeight="1" x14ac:dyDescent="0.2">
      <c r="A279" s="35"/>
      <c r="J279" s="6"/>
      <c r="O279" s="39" t="s">
        <v>2114</v>
      </c>
      <c r="R279" s="67" t="s">
        <v>2118</v>
      </c>
      <c r="S279" s="7" t="s">
        <v>2026</v>
      </c>
      <c r="X279" s="6"/>
      <c r="Y279" s="76"/>
      <c r="AC279" s="4" t="s">
        <v>1230</v>
      </c>
      <c r="AF279" s="3"/>
      <c r="AK279" s="6"/>
      <c r="AL279" s="6"/>
      <c r="AX279" s="36" t="s">
        <v>2123</v>
      </c>
      <c r="BB279" s="39" t="s">
        <v>2104</v>
      </c>
      <c r="BC279" s="10" t="s">
        <v>2064</v>
      </c>
      <c r="BD279" s="4" t="s">
        <v>2111</v>
      </c>
      <c r="BE279" s="36" t="s">
        <v>2064</v>
      </c>
      <c r="BF279" s="20" t="s">
        <v>2007</v>
      </c>
      <c r="BG279" s="6"/>
      <c r="BH279" s="119"/>
      <c r="BI279" s="39" t="s">
        <v>2014</v>
      </c>
      <c r="BJ279" s="3"/>
      <c r="BK279" s="15"/>
      <c r="BO279" s="67" t="s">
        <v>2100</v>
      </c>
      <c r="BP279" s="6"/>
      <c r="BR279" s="66" t="s">
        <v>2132</v>
      </c>
      <c r="CB279" s="3"/>
      <c r="CE279" s="2"/>
    </row>
    <row r="280" spans="1:125" ht="14.1" customHeight="1" x14ac:dyDescent="0.2">
      <c r="A280" s="35"/>
      <c r="J280" s="6"/>
      <c r="K280" s="3"/>
      <c r="N280" s="6"/>
      <c r="O280" s="39">
        <v>1834</v>
      </c>
      <c r="R280" s="67">
        <v>1823</v>
      </c>
      <c r="S280" s="6">
        <f>SUM(1863-S282)</f>
        <v>1830</v>
      </c>
      <c r="X280" s="6"/>
      <c r="Y280" s="76"/>
      <c r="AC280" s="4">
        <v>1821</v>
      </c>
      <c r="AK280" s="6"/>
      <c r="AL280" s="6"/>
      <c r="AX280" s="38">
        <f>SUM(1864-AX282)</f>
        <v>1794</v>
      </c>
      <c r="BB280" s="39">
        <v>1898</v>
      </c>
      <c r="BC280" s="10">
        <v>1870</v>
      </c>
      <c r="BD280" s="4">
        <v>1890</v>
      </c>
      <c r="BE280" s="38">
        <f>SUM(1855-BE282)</f>
        <v>1855</v>
      </c>
      <c r="BF280" s="20">
        <v>1837</v>
      </c>
      <c r="BG280" s="6"/>
      <c r="BH280" s="119"/>
      <c r="BI280" s="67">
        <f>SUM(1865-BI282)</f>
        <v>1855</v>
      </c>
      <c r="BJ280" s="3"/>
      <c r="BK280" s="15"/>
      <c r="BO280" s="35">
        <f>SUM(1895-BO278)</f>
        <v>39</v>
      </c>
      <c r="BP280" s="6"/>
      <c r="BR280" s="64">
        <f>SUM(1913-BR278)</f>
        <v>70</v>
      </c>
      <c r="CB280" s="3"/>
      <c r="CE280" s="2"/>
    </row>
    <row r="281" spans="1:125" ht="14.1" customHeight="1" x14ac:dyDescent="0.2">
      <c r="A281" s="35"/>
      <c r="J281" s="6"/>
      <c r="K281" s="3"/>
      <c r="N281" s="6"/>
      <c r="O281" s="39" t="s">
        <v>2113</v>
      </c>
      <c r="R281" s="64" t="s">
        <v>2117</v>
      </c>
      <c r="S281" s="7" t="s">
        <v>2136</v>
      </c>
      <c r="X281" s="6"/>
      <c r="Y281" s="76"/>
      <c r="AC281" s="4" t="s">
        <v>2120</v>
      </c>
      <c r="AK281" s="6"/>
      <c r="AL281" s="6"/>
      <c r="AX281" s="36" t="s">
        <v>2122</v>
      </c>
      <c r="BB281" s="39" t="s">
        <v>2103</v>
      </c>
      <c r="BC281" s="10" t="s">
        <v>2088</v>
      </c>
      <c r="BD281" s="4" t="s">
        <v>2110</v>
      </c>
      <c r="BE281" s="38" t="s">
        <v>2090</v>
      </c>
      <c r="BF281" s="20" t="s">
        <v>2106</v>
      </c>
      <c r="BG281" s="6"/>
      <c r="BH281" s="119"/>
      <c r="BI281" s="35" t="s">
        <v>2128</v>
      </c>
      <c r="BJ281" s="3"/>
      <c r="BK281" s="15"/>
      <c r="BL281" s="35" t="s">
        <v>2172</v>
      </c>
      <c r="BM281" s="14" t="s">
        <v>2172</v>
      </c>
      <c r="BO281" s="35" t="s">
        <v>2176</v>
      </c>
      <c r="BP281" s="6"/>
      <c r="BR281" s="64" t="s">
        <v>2179</v>
      </c>
      <c r="BV281" s="3" t="s">
        <v>2232</v>
      </c>
      <c r="BW281" s="91">
        <v>1841</v>
      </c>
      <c r="BX281" s="20" t="s">
        <v>2233</v>
      </c>
      <c r="BY281" s="92" t="s">
        <v>2234</v>
      </c>
      <c r="BZ281" s="92" t="s">
        <v>2235</v>
      </c>
      <c r="CA281" s="3">
        <f>SUM(1929-BW281)</f>
        <v>88</v>
      </c>
      <c r="CB281" s="3"/>
      <c r="CE281" s="2"/>
    </row>
    <row r="282" spans="1:125" ht="14.1" customHeight="1" thickBot="1" x14ac:dyDescent="0.25">
      <c r="A282" s="35"/>
      <c r="J282" s="6"/>
      <c r="K282" s="3"/>
      <c r="N282" s="6"/>
      <c r="O282" s="35">
        <f>SUM(1880-O280)</f>
        <v>46</v>
      </c>
      <c r="P282" s="6"/>
      <c r="R282" s="35">
        <f>SUM(1902 -R280)</f>
        <v>79</v>
      </c>
      <c r="S282" s="7">
        <v>33</v>
      </c>
      <c r="AC282" s="3">
        <f>SUM(1881-AC280)</f>
        <v>60</v>
      </c>
      <c r="AK282" s="6"/>
      <c r="AL282" s="6"/>
      <c r="AX282" s="36">
        <v>70</v>
      </c>
      <c r="BB282" s="35">
        <f>SUM(1898-BB280)</f>
        <v>0</v>
      </c>
      <c r="BC282" s="3">
        <f>SUM(1875-BC280)</f>
        <v>5</v>
      </c>
      <c r="BD282" s="3">
        <f>SUM(1892-BD280)</f>
        <v>2</v>
      </c>
      <c r="BE282" s="38">
        <v>0</v>
      </c>
      <c r="BF282" s="14">
        <f>SUM(1906-BF280)</f>
        <v>69</v>
      </c>
      <c r="BG282" s="6"/>
      <c r="BH282" s="119"/>
      <c r="BI282" s="35">
        <v>10</v>
      </c>
      <c r="BJ282" s="3"/>
      <c r="BK282" s="15"/>
      <c r="BL282" s="67" t="s">
        <v>2175</v>
      </c>
      <c r="BM282" s="20" t="s">
        <v>1090</v>
      </c>
      <c r="BO282" s="39" t="s">
        <v>278</v>
      </c>
      <c r="BP282" s="6"/>
      <c r="BR282" s="64" t="s">
        <v>377</v>
      </c>
      <c r="CB282" s="3"/>
      <c r="CE282" s="2"/>
    </row>
    <row r="283" spans="1:125" s="33" customFormat="1" ht="14.1" customHeight="1" thickTop="1" x14ac:dyDescent="0.2">
      <c r="A283" s="29" t="s">
        <v>2139</v>
      </c>
      <c r="B283" s="30" t="s">
        <v>2139</v>
      </c>
      <c r="C283" s="30"/>
      <c r="D283" s="29"/>
      <c r="E283" s="30"/>
      <c r="F283" s="30"/>
      <c r="G283" s="32"/>
      <c r="H283" s="30" t="s">
        <v>2142</v>
      </c>
      <c r="I283" s="30"/>
      <c r="J283" s="40"/>
      <c r="K283" s="29" t="s">
        <v>2144</v>
      </c>
      <c r="L283" s="30"/>
      <c r="M283" s="30"/>
      <c r="N283" s="40"/>
      <c r="O283" s="29"/>
      <c r="P283" s="30"/>
      <c r="Q283" s="32"/>
      <c r="R283" s="29" t="s">
        <v>2146</v>
      </c>
      <c r="S283" s="30" t="s">
        <v>2146</v>
      </c>
      <c r="T283" s="30"/>
      <c r="U283" s="30"/>
      <c r="V283" s="32"/>
      <c r="W283" s="29"/>
      <c r="X283" s="30"/>
      <c r="Y283" s="32"/>
      <c r="Z283" s="29" t="s">
        <v>2148</v>
      </c>
      <c r="AA283" s="30"/>
      <c r="AB283" s="32"/>
      <c r="AC283" s="30" t="s">
        <v>2150</v>
      </c>
      <c r="AD283" s="30"/>
      <c r="AE283" s="30"/>
      <c r="AF283" s="32"/>
      <c r="AG283" s="30"/>
      <c r="AH283" s="30"/>
      <c r="AI283" s="30"/>
      <c r="AJ283" s="29" t="s">
        <v>2154</v>
      </c>
      <c r="AK283" s="40"/>
      <c r="AL283" s="30"/>
      <c r="AM283" s="29"/>
      <c r="AN283" s="30"/>
      <c r="AO283" s="30"/>
      <c r="AP283" s="29"/>
      <c r="AQ283" s="30"/>
      <c r="AR283" s="30"/>
      <c r="AS283" s="32"/>
      <c r="AT283" s="29" t="s">
        <v>2157</v>
      </c>
      <c r="AU283" s="30" t="s">
        <v>2157</v>
      </c>
      <c r="AV283" s="30"/>
      <c r="AW283" s="32"/>
      <c r="AX283" s="29" t="s">
        <v>2161</v>
      </c>
      <c r="AY283" s="30"/>
      <c r="AZ283" s="30"/>
      <c r="BA283" s="30"/>
      <c r="BB283" s="29"/>
      <c r="BC283" s="30"/>
      <c r="BD283" s="30"/>
      <c r="BE283" s="29" t="s">
        <v>2125</v>
      </c>
      <c r="BF283" s="30" t="s">
        <v>2125</v>
      </c>
      <c r="BG283" s="40" t="s">
        <v>2125</v>
      </c>
      <c r="BH283" s="115"/>
      <c r="BI283" s="29" t="s">
        <v>2170</v>
      </c>
      <c r="BJ283" s="30"/>
      <c r="BL283" s="144" t="s">
        <v>2174</v>
      </c>
      <c r="BM283" s="145" t="s">
        <v>2190</v>
      </c>
      <c r="BN283" s="130"/>
      <c r="BO283" s="41" t="s">
        <v>2178</v>
      </c>
      <c r="BP283" s="40"/>
      <c r="BQ283" s="32"/>
      <c r="BR283" s="80" t="s">
        <v>754</v>
      </c>
      <c r="BS283" s="30"/>
      <c r="BT283" s="30"/>
      <c r="BU283" s="32"/>
      <c r="BV283" s="2"/>
      <c r="BW283" s="2"/>
      <c r="BX283" s="2"/>
      <c r="BY283" s="2"/>
      <c r="BZ283" s="2"/>
      <c r="CA283" s="2"/>
      <c r="CB283" s="3"/>
      <c r="CC283" s="3"/>
      <c r="CD283" s="3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</row>
    <row r="284" spans="1:125" ht="14.1" customHeight="1" x14ac:dyDescent="0.2">
      <c r="A284" s="39" t="s">
        <v>2141</v>
      </c>
      <c r="B284" s="4" t="s">
        <v>2183</v>
      </c>
      <c r="H284" s="10" t="s">
        <v>104</v>
      </c>
      <c r="J284" s="6"/>
      <c r="K284" s="67" t="s">
        <v>14</v>
      </c>
      <c r="L284" s="6"/>
      <c r="M284" s="6"/>
      <c r="R284" s="67" t="s">
        <v>257</v>
      </c>
      <c r="S284" s="4" t="s">
        <v>128</v>
      </c>
      <c r="Z284" s="67" t="s">
        <v>1528</v>
      </c>
      <c r="AC284" s="10" t="s">
        <v>2153</v>
      </c>
      <c r="AJ284" s="67" t="s">
        <v>138</v>
      </c>
      <c r="AK284" s="6"/>
      <c r="AT284" s="67" t="s">
        <v>2188</v>
      </c>
      <c r="AU284" s="4" t="s">
        <v>2160</v>
      </c>
      <c r="AX284" s="67" t="s">
        <v>159</v>
      </c>
      <c r="BE284" s="39" t="s">
        <v>22</v>
      </c>
      <c r="BF284" s="4" t="s">
        <v>104</v>
      </c>
      <c r="BG284" s="7" t="s">
        <v>278</v>
      </c>
      <c r="BI284" s="39" t="s">
        <v>2171</v>
      </c>
      <c r="BJ284" s="3"/>
      <c r="BL284" s="67">
        <v>1870</v>
      </c>
      <c r="BM284" s="20">
        <v>1880</v>
      </c>
      <c r="BO284" s="39">
        <v>1848</v>
      </c>
      <c r="BR284" s="64" t="s">
        <v>2180</v>
      </c>
      <c r="BV284" s="16" t="s">
        <v>2262</v>
      </c>
      <c r="BW284" s="28">
        <v>1843</v>
      </c>
      <c r="BX284" s="20" t="s">
        <v>2263</v>
      </c>
      <c r="BY284" s="94" t="s">
        <v>2234</v>
      </c>
      <c r="BZ284" s="94" t="s">
        <v>2264</v>
      </c>
      <c r="CA284" s="16">
        <f>SUM(1924-BW284)</f>
        <v>81</v>
      </c>
      <c r="CB284" s="3"/>
      <c r="CE284" s="2"/>
    </row>
    <row r="285" spans="1:125" ht="14.1" customHeight="1" x14ac:dyDescent="0.2">
      <c r="A285" s="39" t="s">
        <v>1448</v>
      </c>
      <c r="B285" s="4" t="s">
        <v>1448</v>
      </c>
      <c r="H285" s="10" t="s">
        <v>1794</v>
      </c>
      <c r="J285" s="6"/>
      <c r="K285" s="67" t="s">
        <v>2145</v>
      </c>
      <c r="L285" s="6"/>
      <c r="M285" s="6"/>
      <c r="O285" s="38"/>
      <c r="P285" s="6"/>
      <c r="R285" s="67" t="s">
        <v>2185</v>
      </c>
      <c r="S285" s="4" t="s">
        <v>659</v>
      </c>
      <c r="Z285" s="67" t="s">
        <v>66</v>
      </c>
      <c r="AC285" s="10" t="s">
        <v>2152</v>
      </c>
      <c r="AJ285" s="67" t="s">
        <v>2156</v>
      </c>
      <c r="AK285" s="6"/>
      <c r="AT285" s="67" t="s">
        <v>2187</v>
      </c>
      <c r="AU285" s="4" t="s">
        <v>2159</v>
      </c>
      <c r="AX285" s="67" t="s">
        <v>2163</v>
      </c>
      <c r="BE285" s="39" t="s">
        <v>359</v>
      </c>
      <c r="BF285" s="4" t="s">
        <v>2064</v>
      </c>
      <c r="BG285" s="7" t="s">
        <v>2064</v>
      </c>
      <c r="BI285" s="39" t="s">
        <v>249</v>
      </c>
      <c r="BJ285" s="3"/>
      <c r="BK285" s="15"/>
      <c r="BL285" s="68" t="s">
        <v>2173</v>
      </c>
      <c r="BM285" s="20" t="s">
        <v>2189</v>
      </c>
      <c r="BO285" s="66" t="s">
        <v>2177</v>
      </c>
      <c r="BR285" s="64" t="s">
        <v>2181</v>
      </c>
      <c r="CB285" s="3"/>
      <c r="CE285" s="2"/>
    </row>
    <row r="286" spans="1:125" ht="14.1" customHeight="1" x14ac:dyDescent="0.2">
      <c r="A286" s="39">
        <v>1893</v>
      </c>
      <c r="B286" s="4">
        <v>1897</v>
      </c>
      <c r="H286" s="10">
        <v>1824</v>
      </c>
      <c r="J286" s="6"/>
      <c r="K286" s="67">
        <v>1852</v>
      </c>
      <c r="L286" s="6"/>
      <c r="R286" s="67">
        <v>1839</v>
      </c>
      <c r="S286" s="4">
        <v>1844</v>
      </c>
      <c r="T286" s="6"/>
      <c r="U286" s="6"/>
      <c r="V286" s="76"/>
      <c r="Z286" s="67">
        <v>1826</v>
      </c>
      <c r="AC286" s="10">
        <v>1825</v>
      </c>
      <c r="AJ286" s="67">
        <v>1842</v>
      </c>
      <c r="AK286" s="6"/>
      <c r="AT286" s="67">
        <v>1881</v>
      </c>
      <c r="AU286" s="4">
        <v>1847</v>
      </c>
      <c r="AX286" s="67">
        <v>1873</v>
      </c>
      <c r="BE286" s="39">
        <v>1822</v>
      </c>
      <c r="BF286" s="4">
        <v>1813</v>
      </c>
      <c r="BG286" s="6">
        <f>SUM(1855-BG288)</f>
        <v>1852</v>
      </c>
      <c r="BH286" s="119"/>
      <c r="BI286" s="39">
        <v>1882</v>
      </c>
      <c r="BJ286" s="6"/>
      <c r="BL286" s="35">
        <f>SUM(1901-BL284)</f>
        <v>31</v>
      </c>
      <c r="BM286" s="14">
        <f>SUM(1918-BM284)</f>
        <v>38</v>
      </c>
      <c r="BO286" s="35">
        <f>SUM(1904-BO284)</f>
        <v>56</v>
      </c>
      <c r="BP286" s="6"/>
      <c r="BR286" s="64">
        <f>SUM(1917-BR284)</f>
        <v>77</v>
      </c>
      <c r="CB286" s="3"/>
      <c r="CE286" s="2"/>
    </row>
    <row r="287" spans="1:125" ht="14.1" customHeight="1" x14ac:dyDescent="0.2">
      <c r="A287" s="39" t="s">
        <v>2140</v>
      </c>
      <c r="B287" s="4" t="s">
        <v>2182</v>
      </c>
      <c r="H287" s="10" t="s">
        <v>2143</v>
      </c>
      <c r="J287" s="6"/>
      <c r="K287" s="10" t="s">
        <v>1746</v>
      </c>
      <c r="R287" s="67" t="s">
        <v>2184</v>
      </c>
      <c r="S287" s="4" t="s">
        <v>2147</v>
      </c>
      <c r="T287" s="6"/>
      <c r="U287" s="6"/>
      <c r="V287" s="76"/>
      <c r="Z287" s="67" t="s">
        <v>2149</v>
      </c>
      <c r="AC287" s="10" t="s">
        <v>2151</v>
      </c>
      <c r="AJ287" s="67" t="s">
        <v>2155</v>
      </c>
      <c r="AK287" s="6"/>
      <c r="AT287" s="67" t="s">
        <v>2186</v>
      </c>
      <c r="AU287" s="20" t="s">
        <v>2158</v>
      </c>
      <c r="AX287" s="67" t="s">
        <v>2162</v>
      </c>
      <c r="BE287" s="39" t="s">
        <v>2138</v>
      </c>
      <c r="BF287" s="4" t="s">
        <v>2137</v>
      </c>
      <c r="BG287" s="6" t="s">
        <v>2126</v>
      </c>
      <c r="BH287" s="119"/>
      <c r="BI287" s="79" t="s">
        <v>56</v>
      </c>
      <c r="BJ287" s="6"/>
      <c r="BL287" s="35" t="s">
        <v>2230</v>
      </c>
      <c r="CB287" s="3"/>
      <c r="CE287" s="2"/>
    </row>
    <row r="288" spans="1:125" s="58" customFormat="1" ht="14.1" customHeight="1" thickBot="1" x14ac:dyDescent="0.25">
      <c r="A288" s="52">
        <f>SUM(1894 -A286)</f>
        <v>1</v>
      </c>
      <c r="B288" s="51">
        <f>SUM(1899-B286)</f>
        <v>2</v>
      </c>
      <c r="C288" s="51"/>
      <c r="D288" s="52"/>
      <c r="E288" s="51"/>
      <c r="F288" s="51"/>
      <c r="G288" s="53"/>
      <c r="H288" s="51">
        <f>SUM(1895-H286)</f>
        <v>71</v>
      </c>
      <c r="I288" s="51"/>
      <c r="J288" s="50"/>
      <c r="K288" s="51">
        <f>SUM(1895-K286)</f>
        <v>43</v>
      </c>
      <c r="L288" s="51"/>
      <c r="M288" s="51"/>
      <c r="N288" s="51"/>
      <c r="O288" s="52"/>
      <c r="P288" s="51"/>
      <c r="Q288" s="53"/>
      <c r="R288" s="52">
        <f>SUM(1895-R286)</f>
        <v>56</v>
      </c>
      <c r="S288" s="51">
        <f>SUM(1894 -S286)</f>
        <v>50</v>
      </c>
      <c r="T288" s="50"/>
      <c r="U288" s="50"/>
      <c r="V288" s="84"/>
      <c r="W288" s="52"/>
      <c r="X288" s="51"/>
      <c r="Y288" s="53"/>
      <c r="Z288" s="52">
        <f>SUM(1897-Z286)</f>
        <v>71</v>
      </c>
      <c r="AA288" s="51"/>
      <c r="AB288" s="53"/>
      <c r="AC288" s="51">
        <f>SUM(1897-AC286)</f>
        <v>72</v>
      </c>
      <c r="AD288" s="51"/>
      <c r="AE288" s="51"/>
      <c r="AF288" s="53"/>
      <c r="AG288" s="51"/>
      <c r="AH288" s="51"/>
      <c r="AI288" s="51"/>
      <c r="AJ288" s="52">
        <f>SUM(1896-AJ286)</f>
        <v>54</v>
      </c>
      <c r="AK288" s="51"/>
      <c r="AL288" s="51"/>
      <c r="AM288" s="52"/>
      <c r="AN288" s="51"/>
      <c r="AO288" s="51"/>
      <c r="AP288" s="52"/>
      <c r="AQ288" s="51"/>
      <c r="AR288" s="51"/>
      <c r="AS288" s="53"/>
      <c r="AT288" s="52">
        <f>SUM(1897-AT286)</f>
        <v>16</v>
      </c>
      <c r="AU288" s="51">
        <f>SUM(1910-AU286)</f>
        <v>63</v>
      </c>
      <c r="AV288" s="51"/>
      <c r="AW288" s="53"/>
      <c r="AX288" s="52">
        <f>SUM(1897-AX286)</f>
        <v>24</v>
      </c>
      <c r="AY288" s="51"/>
      <c r="AZ288" s="51"/>
      <c r="BA288" s="51"/>
      <c r="BB288" s="52"/>
      <c r="BC288" s="51"/>
      <c r="BD288" s="51"/>
      <c r="BE288" s="52">
        <f>SUM(1882-BE286)</f>
        <v>60</v>
      </c>
      <c r="BF288" s="51">
        <f>SUM(1893-BF286)</f>
        <v>80</v>
      </c>
      <c r="BG288" s="50">
        <v>3</v>
      </c>
      <c r="BH288" s="134"/>
      <c r="BI288" s="52">
        <f>SUM(1900-BI286)</f>
        <v>18</v>
      </c>
      <c r="BJ288" s="50"/>
      <c r="BL288" s="52"/>
      <c r="BN288" s="136"/>
      <c r="BO288" s="52"/>
      <c r="BP288" s="51"/>
      <c r="BQ288" s="53"/>
      <c r="BR288" s="52"/>
      <c r="BS288" s="51"/>
      <c r="BT288" s="51"/>
      <c r="BU288" s="53"/>
      <c r="BV288" s="2"/>
      <c r="BW288" s="2"/>
      <c r="BX288" s="2"/>
      <c r="BY288" s="2"/>
      <c r="BZ288" s="2"/>
      <c r="CA288" s="2"/>
      <c r="CB288" s="3"/>
      <c r="CC288" s="3"/>
      <c r="CD288" s="3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</row>
    <row r="289" spans="1:125" ht="14.1" customHeight="1" thickTop="1" x14ac:dyDescent="0.2">
      <c r="A289" s="64" t="s">
        <v>2193</v>
      </c>
      <c r="D289" s="35" t="s">
        <v>2196</v>
      </c>
      <c r="J289" s="6"/>
      <c r="K289" s="3"/>
      <c r="O289" s="35" t="s">
        <v>2199</v>
      </c>
      <c r="P289" s="3" t="s">
        <v>2199</v>
      </c>
      <c r="R289" s="35" t="s">
        <v>2201</v>
      </c>
      <c r="U289" s="6"/>
      <c r="V289" s="76"/>
      <c r="W289" s="35" t="s">
        <v>2203</v>
      </c>
      <c r="Z289" s="35" t="s">
        <v>2205</v>
      </c>
      <c r="AA289" s="14" t="s">
        <v>2205</v>
      </c>
      <c r="AB289" s="87"/>
      <c r="AC289" s="14" t="s">
        <v>2207</v>
      </c>
      <c r="AJ289" s="35" t="s">
        <v>2209</v>
      </c>
      <c r="AM289" s="64" t="s">
        <v>2213</v>
      </c>
      <c r="AP289" s="35" t="s">
        <v>2216</v>
      </c>
      <c r="AT289" s="64" t="s">
        <v>2219</v>
      </c>
      <c r="AU289" s="3" t="s">
        <v>2157</v>
      </c>
      <c r="BB289" s="35" t="s">
        <v>2164</v>
      </c>
      <c r="BE289" s="35" t="s">
        <v>2167</v>
      </c>
      <c r="BH289" s="119"/>
      <c r="BI289" s="35" t="s">
        <v>2229</v>
      </c>
      <c r="BJ289" s="6"/>
      <c r="BL289" s="39" t="s">
        <v>2231</v>
      </c>
      <c r="CB289" s="3"/>
      <c r="CE289" s="2"/>
    </row>
    <row r="290" spans="1:125" ht="14.1" customHeight="1" x14ac:dyDescent="0.2">
      <c r="A290" s="66">
        <v>1834</v>
      </c>
      <c r="D290" s="39" t="s">
        <v>2198</v>
      </c>
      <c r="J290" s="6"/>
      <c r="O290" s="39" t="s">
        <v>14</v>
      </c>
      <c r="P290" s="10" t="s">
        <v>1090</v>
      </c>
      <c r="R290" s="67" t="s">
        <v>246</v>
      </c>
      <c r="U290" s="6"/>
      <c r="V290" s="76"/>
      <c r="W290" s="39" t="s">
        <v>151</v>
      </c>
      <c r="Z290" s="39" t="s">
        <v>340</v>
      </c>
      <c r="AA290" s="20" t="s">
        <v>2238</v>
      </c>
      <c r="AB290" s="87"/>
      <c r="AC290" s="20" t="s">
        <v>163</v>
      </c>
      <c r="AJ290" s="67" t="s">
        <v>2212</v>
      </c>
      <c r="AM290" s="66" t="s">
        <v>2215</v>
      </c>
      <c r="AP290" s="39" t="s">
        <v>478</v>
      </c>
      <c r="AT290" s="66" t="s">
        <v>2221</v>
      </c>
      <c r="AU290" s="4" t="s">
        <v>771</v>
      </c>
      <c r="BB290" s="67" t="s">
        <v>14</v>
      </c>
      <c r="BE290" s="67" t="s">
        <v>2169</v>
      </c>
      <c r="BH290" s="119"/>
      <c r="BI290" s="67" t="s">
        <v>573</v>
      </c>
      <c r="BJ290" s="3"/>
      <c r="BL290" s="39">
        <v>1904</v>
      </c>
      <c r="CB290" s="3"/>
      <c r="CE290" s="2"/>
    </row>
    <row r="291" spans="1:125" ht="14.1" customHeight="1" x14ac:dyDescent="0.2">
      <c r="A291" s="66" t="s">
        <v>2194</v>
      </c>
      <c r="C291" s="14"/>
      <c r="D291" s="39" t="s">
        <v>511</v>
      </c>
      <c r="J291" s="6"/>
      <c r="O291" s="39" t="s">
        <v>145</v>
      </c>
      <c r="P291" s="10" t="s">
        <v>1794</v>
      </c>
      <c r="R291" s="67" t="s">
        <v>2185</v>
      </c>
      <c r="U291" s="6"/>
      <c r="V291" s="76"/>
      <c r="W291" s="39" t="s">
        <v>2204</v>
      </c>
      <c r="Z291" s="39" t="s">
        <v>66</v>
      </c>
      <c r="AA291" s="20" t="s">
        <v>2190</v>
      </c>
      <c r="AB291" s="87"/>
      <c r="AC291" s="20" t="s">
        <v>2152</v>
      </c>
      <c r="AJ291" s="67" t="s">
        <v>2211</v>
      </c>
      <c r="AM291" s="66" t="s">
        <v>1695</v>
      </c>
      <c r="AP291" s="39" t="s">
        <v>2218</v>
      </c>
      <c r="AT291" s="66" t="s">
        <v>411</v>
      </c>
      <c r="AU291" s="4" t="s">
        <v>2192</v>
      </c>
      <c r="BB291" s="67" t="s">
        <v>2166</v>
      </c>
      <c r="BE291" s="67" t="s">
        <v>998</v>
      </c>
      <c r="BI291" s="67" t="s">
        <v>249</v>
      </c>
      <c r="BJ291" s="3"/>
      <c r="BL291" s="66" t="s">
        <v>2197</v>
      </c>
      <c r="CB291" s="3"/>
      <c r="CE291" s="2"/>
    </row>
    <row r="292" spans="1:125" ht="14.1" customHeight="1" x14ac:dyDescent="0.2">
      <c r="A292" s="66" t="s">
        <v>142</v>
      </c>
      <c r="D292" s="39">
        <v>1871</v>
      </c>
      <c r="J292" s="6"/>
      <c r="O292" s="39">
        <v>1878</v>
      </c>
      <c r="P292" s="10">
        <v>1825</v>
      </c>
      <c r="R292" s="67">
        <v>1837</v>
      </c>
      <c r="U292" s="6"/>
      <c r="V292" s="76"/>
      <c r="W292" s="39">
        <v>1837</v>
      </c>
      <c r="Z292" s="39">
        <v>1820</v>
      </c>
      <c r="AA292" s="20">
        <v>1849</v>
      </c>
      <c r="AB292" s="87"/>
      <c r="AC292" s="20">
        <v>1826</v>
      </c>
      <c r="AJ292" s="67">
        <v>1853</v>
      </c>
      <c r="AM292" s="66">
        <v>1828</v>
      </c>
      <c r="AP292" s="39">
        <v>1885</v>
      </c>
      <c r="AT292" s="66">
        <v>1865</v>
      </c>
      <c r="AU292" s="4">
        <v>1881</v>
      </c>
      <c r="BB292" s="67">
        <v>1855</v>
      </c>
      <c r="BE292" s="67">
        <v>1834</v>
      </c>
      <c r="BH292" s="119"/>
      <c r="BI292" s="67">
        <v>1883</v>
      </c>
      <c r="BJ292" s="3"/>
      <c r="BL292" s="35">
        <f>SUM(1904-BL290)</f>
        <v>0</v>
      </c>
      <c r="CB292" s="3"/>
      <c r="CE292" s="2"/>
    </row>
    <row r="293" spans="1:125" ht="14.1" customHeight="1" x14ac:dyDescent="0.2">
      <c r="A293" s="66" t="s">
        <v>2195</v>
      </c>
      <c r="D293" s="66" t="s">
        <v>2197</v>
      </c>
      <c r="J293" s="6"/>
      <c r="O293" s="39" t="s">
        <v>2236</v>
      </c>
      <c r="P293" s="10" t="s">
        <v>2200</v>
      </c>
      <c r="R293" s="67" t="s">
        <v>2202</v>
      </c>
      <c r="U293" s="6"/>
      <c r="W293" s="79" t="s">
        <v>56</v>
      </c>
      <c r="Z293" s="39" t="s">
        <v>2206</v>
      </c>
      <c r="AA293" s="20" t="s">
        <v>2237</v>
      </c>
      <c r="AB293" s="87"/>
      <c r="AC293" s="20" t="s">
        <v>2208</v>
      </c>
      <c r="AJ293" s="68" t="s">
        <v>2210</v>
      </c>
      <c r="AM293" s="66" t="s">
        <v>2214</v>
      </c>
      <c r="AP293" s="39" t="s">
        <v>2217</v>
      </c>
      <c r="AT293" s="66" t="s">
        <v>2220</v>
      </c>
      <c r="AU293" s="4" t="s">
        <v>2191</v>
      </c>
      <c r="BB293" s="67" t="s">
        <v>2165</v>
      </c>
      <c r="BE293" s="67" t="s">
        <v>2168</v>
      </c>
      <c r="BI293" s="68" t="s">
        <v>144</v>
      </c>
      <c r="BJ293" s="3"/>
      <c r="BR293" s="35" t="s">
        <v>2260</v>
      </c>
      <c r="CB293" s="3"/>
      <c r="CE293" s="2"/>
    </row>
    <row r="294" spans="1:125" ht="14.1" customHeight="1" thickBot="1" x14ac:dyDescent="0.25">
      <c r="A294" s="64">
        <f>SUM(1922-A290)</f>
        <v>88</v>
      </c>
      <c r="D294" s="35">
        <f>SUM(1904-D292)</f>
        <v>33</v>
      </c>
      <c r="J294" s="6"/>
      <c r="N294" s="6"/>
      <c r="O294" s="35">
        <f>SUM(1899-O292)</f>
        <v>21</v>
      </c>
      <c r="P294" s="3">
        <f>SUM(1896-P292)</f>
        <v>71</v>
      </c>
      <c r="R294" s="35">
        <f>SUM(1895-R292)</f>
        <v>58</v>
      </c>
      <c r="U294" s="6"/>
      <c r="V294" s="76"/>
      <c r="W294" s="35">
        <f>SUM(1900-W292)</f>
        <v>63</v>
      </c>
      <c r="Z294" s="35">
        <f>SUM(1899-Z292)</f>
        <v>79</v>
      </c>
      <c r="AA294" s="14">
        <f>SUM(1922-AA292)</f>
        <v>73</v>
      </c>
      <c r="AB294" s="87"/>
      <c r="AC294" s="14">
        <f>SUM(1915-AC292)</f>
        <v>89</v>
      </c>
      <c r="AJ294" s="35">
        <f>SUM(1910-AJ292)</f>
        <v>57</v>
      </c>
      <c r="AM294" s="64">
        <f>SUM(1909-AM292)</f>
        <v>81</v>
      </c>
      <c r="AP294" s="35">
        <f>SUM(1886-AP292)</f>
        <v>1</v>
      </c>
      <c r="AT294" s="64">
        <f>SUM(1912-AT292)</f>
        <v>47</v>
      </c>
      <c r="AU294" s="3">
        <f>SUM(1898-AU292)</f>
        <v>17</v>
      </c>
      <c r="BB294" s="35">
        <f>SUM(1897-BB292)</f>
        <v>42</v>
      </c>
      <c r="BE294" s="35">
        <f>SUM(1896-BE292)</f>
        <v>62</v>
      </c>
      <c r="BI294" s="35">
        <v>20</v>
      </c>
      <c r="BJ294" s="3"/>
      <c r="BR294" s="39" t="s">
        <v>340</v>
      </c>
      <c r="CB294" s="3"/>
      <c r="CE294" s="2"/>
    </row>
    <row r="295" spans="1:125" s="33" customFormat="1" ht="14.1" customHeight="1" thickTop="1" x14ac:dyDescent="0.2">
      <c r="A295" s="80"/>
      <c r="B295" s="30"/>
      <c r="C295" s="30"/>
      <c r="D295" s="29" t="s">
        <v>2239</v>
      </c>
      <c r="E295" s="30"/>
      <c r="F295" s="30"/>
      <c r="G295" s="32"/>
      <c r="H295" s="30" t="s">
        <v>2243</v>
      </c>
      <c r="I295" s="30" t="s">
        <v>2243</v>
      </c>
      <c r="J295" s="40"/>
      <c r="K295" s="29"/>
      <c r="L295" s="30"/>
      <c r="M295" s="30"/>
      <c r="N295" s="30"/>
      <c r="O295" s="29"/>
      <c r="P295" s="30"/>
      <c r="Q295" s="32"/>
      <c r="R295" s="29" t="s">
        <v>2245</v>
      </c>
      <c r="S295" s="30" t="s">
        <v>2245</v>
      </c>
      <c r="T295" s="30" t="s">
        <v>2245</v>
      </c>
      <c r="U295" s="40"/>
      <c r="V295" s="32"/>
      <c r="W295" s="80" t="s">
        <v>2247</v>
      </c>
      <c r="X295" s="30"/>
      <c r="Y295" s="32"/>
      <c r="Z295" s="29" t="s">
        <v>2249</v>
      </c>
      <c r="AA295" s="70" t="s">
        <v>2249</v>
      </c>
      <c r="AB295" s="105" t="s">
        <v>2249</v>
      </c>
      <c r="AC295" s="29"/>
      <c r="AD295" s="30"/>
      <c r="AE295" s="30"/>
      <c r="AF295" s="32"/>
      <c r="AG295" s="30"/>
      <c r="AH295" s="30"/>
      <c r="AI295" s="30"/>
      <c r="AJ295" s="29"/>
      <c r="AK295" s="30"/>
      <c r="AL295" s="30"/>
      <c r="AM295" s="29" t="s">
        <v>2251</v>
      </c>
      <c r="AN295" s="30"/>
      <c r="AO295" s="30"/>
      <c r="AP295" s="31" t="s">
        <v>2253</v>
      </c>
      <c r="AQ295" s="70" t="s">
        <v>2253</v>
      </c>
      <c r="AR295" s="30"/>
      <c r="AS295" s="32"/>
      <c r="AT295" s="29" t="s">
        <v>2254</v>
      </c>
      <c r="AU295" s="30"/>
      <c r="AV295" s="30"/>
      <c r="AW295" s="32"/>
      <c r="AX295" s="29"/>
      <c r="AY295" s="30"/>
      <c r="AZ295" s="30"/>
      <c r="BA295" s="30"/>
      <c r="BB295" s="80" t="s">
        <v>2222</v>
      </c>
      <c r="BC295" s="30"/>
      <c r="BD295" s="30"/>
      <c r="BE295" s="80" t="s">
        <v>2226</v>
      </c>
      <c r="BF295" s="30"/>
      <c r="BG295" s="30"/>
      <c r="BH295" s="115"/>
      <c r="BI295" s="29" t="s">
        <v>2257</v>
      </c>
      <c r="BJ295" s="30"/>
      <c r="BL295" s="126"/>
      <c r="BN295" s="130"/>
      <c r="BO295" s="29"/>
      <c r="BP295" s="30"/>
      <c r="BQ295" s="32"/>
      <c r="BR295" s="41" t="s">
        <v>659</v>
      </c>
      <c r="BS295" s="30"/>
      <c r="BT295" s="30"/>
      <c r="BU295" s="32"/>
      <c r="BV295" s="2"/>
      <c r="BW295" s="2"/>
      <c r="BX295" s="2"/>
      <c r="BY295" s="2"/>
      <c r="BZ295" s="2"/>
      <c r="CA295" s="2"/>
      <c r="CB295" s="3"/>
      <c r="CC295" s="3"/>
      <c r="CD295" s="3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</row>
    <row r="296" spans="1:125" ht="14.1" customHeight="1" x14ac:dyDescent="0.2">
      <c r="A296" s="64"/>
      <c r="D296" s="35" t="s">
        <v>2242</v>
      </c>
      <c r="H296" s="10" t="s">
        <v>120</v>
      </c>
      <c r="I296" s="4" t="s">
        <v>104</v>
      </c>
      <c r="J296" s="6"/>
      <c r="R296" s="67" t="s">
        <v>2272</v>
      </c>
      <c r="S296" s="4" t="s">
        <v>2266</v>
      </c>
      <c r="T296" s="4"/>
      <c r="W296" s="66" t="s">
        <v>104</v>
      </c>
      <c r="Z296" s="67" t="s">
        <v>528</v>
      </c>
      <c r="AA296" s="20" t="s">
        <v>120</v>
      </c>
      <c r="AB296" s="104" t="s">
        <v>435</v>
      </c>
      <c r="AG296" s="6"/>
      <c r="AH296" s="6"/>
      <c r="AI296" s="6"/>
      <c r="AM296" s="39" t="s">
        <v>205</v>
      </c>
      <c r="AP296" s="36" t="s">
        <v>2270</v>
      </c>
      <c r="AQ296" s="20" t="s">
        <v>104</v>
      </c>
      <c r="AT296" s="67" t="s">
        <v>178</v>
      </c>
      <c r="BB296" s="66" t="s">
        <v>2225</v>
      </c>
      <c r="BE296" s="66" t="s">
        <v>264</v>
      </c>
      <c r="BI296" s="67" t="s">
        <v>55</v>
      </c>
      <c r="BJ296" s="3"/>
      <c r="BR296" s="39">
        <v>1844</v>
      </c>
      <c r="CB296" s="3"/>
      <c r="CE296" s="2"/>
    </row>
    <row r="297" spans="1:125" ht="14.1" customHeight="1" x14ac:dyDescent="0.2">
      <c r="A297" s="64"/>
      <c r="D297" s="35" t="s">
        <v>2241</v>
      </c>
      <c r="H297" s="10" t="s">
        <v>2244</v>
      </c>
      <c r="I297" s="4" t="s">
        <v>1129</v>
      </c>
      <c r="J297" s="6"/>
      <c r="N297" s="6"/>
      <c r="Q297" s="76"/>
      <c r="R297" s="67" t="s">
        <v>2185</v>
      </c>
      <c r="S297" s="4" t="s">
        <v>511</v>
      </c>
      <c r="T297" s="4" t="s">
        <v>1210</v>
      </c>
      <c r="U297" s="6"/>
      <c r="W297" s="66" t="s">
        <v>176</v>
      </c>
      <c r="Z297" s="67" t="s">
        <v>2152</v>
      </c>
      <c r="AA297" s="20" t="s">
        <v>2268</v>
      </c>
      <c r="AB297" s="104" t="s">
        <v>346</v>
      </c>
      <c r="AM297" s="39" t="s">
        <v>1695</v>
      </c>
      <c r="AP297" s="36" t="s">
        <v>2026</v>
      </c>
      <c r="AQ297" s="20" t="s">
        <v>1708</v>
      </c>
      <c r="AT297" s="67" t="s">
        <v>2255</v>
      </c>
      <c r="BB297" s="66" t="s">
        <v>2224</v>
      </c>
      <c r="BE297" s="66" t="s">
        <v>2224</v>
      </c>
      <c r="BH297" s="119"/>
      <c r="BI297" s="67" t="s">
        <v>2259</v>
      </c>
      <c r="BJ297" s="3"/>
      <c r="BR297" s="66" t="s">
        <v>2261</v>
      </c>
      <c r="CB297" s="3"/>
      <c r="CE297" s="2"/>
    </row>
    <row r="298" spans="1:125" ht="14.1" customHeight="1" x14ac:dyDescent="0.2">
      <c r="A298" s="64"/>
      <c r="D298" s="35">
        <v>1896</v>
      </c>
      <c r="H298" s="10">
        <v>1827</v>
      </c>
      <c r="I298" s="4">
        <v>1822</v>
      </c>
      <c r="J298" s="6"/>
      <c r="Q298" s="76"/>
      <c r="R298" s="67">
        <v>1901</v>
      </c>
      <c r="S298" s="4">
        <v>1904</v>
      </c>
      <c r="T298" s="4">
        <v>1905</v>
      </c>
      <c r="U298" s="6"/>
      <c r="W298" s="66">
        <v>1853</v>
      </c>
      <c r="Z298" s="67">
        <v>1855</v>
      </c>
      <c r="AA298" s="20">
        <v>1856</v>
      </c>
      <c r="AB298" s="104">
        <v>1869</v>
      </c>
      <c r="AM298" s="39">
        <v>1832</v>
      </c>
      <c r="AP298" s="38">
        <f>SUM(1864-AP300)</f>
        <v>1815</v>
      </c>
      <c r="AQ298" s="20">
        <v>1829</v>
      </c>
      <c r="AT298" s="67">
        <v>1824</v>
      </c>
      <c r="BB298" s="66">
        <v>1883</v>
      </c>
      <c r="BE298" s="66" t="s">
        <v>2227</v>
      </c>
      <c r="BH298" s="119"/>
      <c r="BI298" s="67">
        <v>1810</v>
      </c>
      <c r="BJ298" s="3"/>
      <c r="BR298" s="35">
        <f>SUM(1923-BR296)</f>
        <v>79</v>
      </c>
      <c r="CB298" s="3"/>
      <c r="CE298" s="2"/>
    </row>
    <row r="299" spans="1:125" ht="14.1" customHeight="1" x14ac:dyDescent="0.2">
      <c r="A299" s="64"/>
      <c r="D299" s="35" t="s">
        <v>2240</v>
      </c>
      <c r="H299" s="24" t="s">
        <v>144</v>
      </c>
      <c r="I299" s="5" t="s">
        <v>56</v>
      </c>
      <c r="J299" s="6"/>
      <c r="R299" s="64" t="s">
        <v>2271</v>
      </c>
      <c r="S299" s="20" t="s">
        <v>2265</v>
      </c>
      <c r="T299" s="20" t="s">
        <v>2246</v>
      </c>
      <c r="U299" s="6"/>
      <c r="W299" s="66" t="s">
        <v>2248</v>
      </c>
      <c r="Z299" s="68" t="s">
        <v>2273</v>
      </c>
      <c r="AA299" s="20" t="s">
        <v>2267</v>
      </c>
      <c r="AB299" s="104" t="s">
        <v>2250</v>
      </c>
      <c r="AG299" s="6"/>
      <c r="AH299" s="6"/>
      <c r="AI299" s="6"/>
      <c r="AM299" s="66" t="s">
        <v>2252</v>
      </c>
      <c r="AP299" s="114" t="s">
        <v>2269</v>
      </c>
      <c r="AQ299" s="20" t="s">
        <v>1156</v>
      </c>
      <c r="AT299" s="68" t="s">
        <v>144</v>
      </c>
      <c r="BB299" s="66" t="s">
        <v>2223</v>
      </c>
      <c r="BE299" s="66" t="s">
        <v>2228</v>
      </c>
      <c r="BH299" s="117"/>
      <c r="BI299" s="68" t="s">
        <v>2258</v>
      </c>
      <c r="BJ299" s="3"/>
      <c r="BL299" s="35" t="s">
        <v>2310</v>
      </c>
      <c r="BO299" s="64" t="s">
        <v>2313</v>
      </c>
      <c r="CB299" s="3"/>
      <c r="CE299" s="2"/>
    </row>
    <row r="300" spans="1:125" s="58" customFormat="1" ht="14.1" customHeight="1" thickBot="1" x14ac:dyDescent="0.25">
      <c r="A300" s="82"/>
      <c r="B300" s="51"/>
      <c r="C300" s="51"/>
      <c r="D300" s="52">
        <v>3</v>
      </c>
      <c r="E300" s="51"/>
      <c r="F300" s="51"/>
      <c r="G300" s="53"/>
      <c r="H300" s="51">
        <v>76</v>
      </c>
      <c r="I300" s="51">
        <f>SUM(1900-I298)</f>
        <v>78</v>
      </c>
      <c r="J300" s="50"/>
      <c r="K300" s="52"/>
      <c r="L300" s="51"/>
      <c r="M300" s="51"/>
      <c r="N300" s="51"/>
      <c r="O300" s="52"/>
      <c r="P300" s="51"/>
      <c r="Q300" s="53"/>
      <c r="R300" s="52">
        <f>SUM(1901-R298)</f>
        <v>0</v>
      </c>
      <c r="S300" s="51">
        <f>SUM(1904-S298)</f>
        <v>0</v>
      </c>
      <c r="T300" s="51">
        <f>SUM(1905-T298)</f>
        <v>0</v>
      </c>
      <c r="U300" s="50"/>
      <c r="V300" s="53"/>
      <c r="W300" s="82">
        <f>SUM(1911-W298)</f>
        <v>58</v>
      </c>
      <c r="X300" s="51"/>
      <c r="Y300" s="53"/>
      <c r="Z300" s="52">
        <f>SUM(1902 -Z298)</f>
        <v>47</v>
      </c>
      <c r="AA300" s="60">
        <f>SUM(1921-AA298)</f>
        <v>65</v>
      </c>
      <c r="AB300" s="103">
        <f>SUM(1906-AB298)</f>
        <v>37</v>
      </c>
      <c r="AC300" s="52"/>
      <c r="AD300" s="51"/>
      <c r="AE300" s="51"/>
      <c r="AF300" s="53"/>
      <c r="AG300" s="51"/>
      <c r="AH300" s="51"/>
      <c r="AI300" s="51"/>
      <c r="AJ300" s="52"/>
      <c r="AK300" s="51"/>
      <c r="AL300" s="51"/>
      <c r="AM300" s="52">
        <f>SUM(1904-AM298)</f>
        <v>72</v>
      </c>
      <c r="AN300" s="51"/>
      <c r="AO300" s="51"/>
      <c r="AP300" s="49">
        <v>49</v>
      </c>
      <c r="AQ300" s="60">
        <f>SUM(1915-AQ298)</f>
        <v>86</v>
      </c>
      <c r="AR300" s="51"/>
      <c r="AS300" s="53"/>
      <c r="AT300" s="52">
        <v>79</v>
      </c>
      <c r="AU300" s="51"/>
      <c r="AV300" s="51"/>
      <c r="AW300" s="53"/>
      <c r="AX300" s="52"/>
      <c r="AY300" s="51"/>
      <c r="AZ300" s="51"/>
      <c r="BA300" s="51"/>
      <c r="BB300" s="82">
        <f>SUM(1913-BB298)</f>
        <v>30</v>
      </c>
      <c r="BC300" s="51"/>
      <c r="BD300" s="51"/>
      <c r="BE300" s="82">
        <f>SUM(1919-BE298)</f>
        <v>31</v>
      </c>
      <c r="BF300" s="51"/>
      <c r="BG300" s="51"/>
      <c r="BH300" s="134"/>
      <c r="BI300" s="52">
        <f>SUM(1902 -BI298)</f>
        <v>92</v>
      </c>
      <c r="BJ300" s="51"/>
      <c r="BL300" s="56" t="s">
        <v>2312</v>
      </c>
      <c r="BN300" s="136"/>
      <c r="BO300" s="140" t="s">
        <v>2315</v>
      </c>
      <c r="BP300" s="51"/>
      <c r="BQ300" s="53"/>
      <c r="BR300" s="52"/>
      <c r="BS300" s="51"/>
      <c r="BT300" s="51"/>
      <c r="BU300" s="53"/>
      <c r="BV300" s="2"/>
      <c r="BW300" s="2"/>
      <c r="BX300" s="2"/>
      <c r="BY300" s="2"/>
      <c r="BZ300" s="2"/>
      <c r="CA300" s="2"/>
      <c r="CB300" s="3"/>
      <c r="CC300" s="3"/>
      <c r="CD300" s="3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</row>
    <row r="301" spans="1:125" ht="14.1" customHeight="1" thickTop="1" x14ac:dyDescent="0.2">
      <c r="A301" s="35" t="s">
        <v>2274</v>
      </c>
      <c r="D301" s="64" t="s">
        <v>2276</v>
      </c>
      <c r="H301" s="3" t="s">
        <v>2280</v>
      </c>
      <c r="I301" s="3" t="s">
        <v>2280</v>
      </c>
      <c r="J301" s="6"/>
      <c r="K301" s="35" t="s">
        <v>2282</v>
      </c>
      <c r="R301" s="35" t="s">
        <v>2284</v>
      </c>
      <c r="W301" s="35" t="s">
        <v>2287</v>
      </c>
      <c r="Z301" s="14" t="s">
        <v>2288</v>
      </c>
      <c r="AA301" s="14"/>
      <c r="AM301" s="64" t="s">
        <v>2290</v>
      </c>
      <c r="AT301" s="64" t="s">
        <v>2294</v>
      </c>
      <c r="AX301" s="64" t="s">
        <v>2297</v>
      </c>
      <c r="BB301" s="35" t="s">
        <v>2256</v>
      </c>
      <c r="BH301" s="119"/>
      <c r="BI301" s="35" t="s">
        <v>2308</v>
      </c>
      <c r="BJ301" s="3"/>
      <c r="BL301" s="39" t="s">
        <v>249</v>
      </c>
      <c r="BO301" s="66" t="s">
        <v>609</v>
      </c>
      <c r="CB301" s="3"/>
      <c r="CE301" s="2"/>
    </row>
    <row r="302" spans="1:125" ht="14.1" customHeight="1" x14ac:dyDescent="0.2">
      <c r="A302" s="39" t="s">
        <v>138</v>
      </c>
      <c r="D302" s="66" t="s">
        <v>1974</v>
      </c>
      <c r="H302" s="10" t="s">
        <v>142</v>
      </c>
      <c r="I302" s="4" t="s">
        <v>317</v>
      </c>
      <c r="J302" s="6"/>
      <c r="K302" s="39" t="s">
        <v>120</v>
      </c>
      <c r="R302" s="67" t="s">
        <v>2286</v>
      </c>
      <c r="W302" s="67" t="s">
        <v>178</v>
      </c>
      <c r="Z302" s="20" t="s">
        <v>178</v>
      </c>
      <c r="AA302" s="14"/>
      <c r="AM302" s="66" t="s">
        <v>2293</v>
      </c>
      <c r="AT302" s="64" t="s">
        <v>159</v>
      </c>
      <c r="AX302" s="66" t="s">
        <v>2299</v>
      </c>
      <c r="BB302" s="39" t="s">
        <v>104</v>
      </c>
      <c r="BH302" s="119"/>
      <c r="BI302" s="67" t="s">
        <v>132</v>
      </c>
      <c r="BJ302" s="3"/>
      <c r="BK302" s="15"/>
      <c r="BL302" s="39">
        <v>1886</v>
      </c>
      <c r="BO302" s="66">
        <v>1843</v>
      </c>
      <c r="CB302" s="3"/>
      <c r="CE302" s="2"/>
    </row>
    <row r="303" spans="1:125" ht="14.1" customHeight="1" x14ac:dyDescent="0.2">
      <c r="A303" s="39" t="s">
        <v>565</v>
      </c>
      <c r="D303" s="66" t="s">
        <v>2279</v>
      </c>
      <c r="H303" s="10" t="s">
        <v>176</v>
      </c>
      <c r="I303" s="4" t="s">
        <v>1129</v>
      </c>
      <c r="J303" s="6"/>
      <c r="K303" s="39" t="s">
        <v>176</v>
      </c>
      <c r="R303" s="67" t="s">
        <v>2185</v>
      </c>
      <c r="W303" s="67" t="s">
        <v>211</v>
      </c>
      <c r="Z303" s="20" t="s">
        <v>1678</v>
      </c>
      <c r="AA303" s="14"/>
      <c r="AM303" s="66" t="s">
        <v>2292</v>
      </c>
      <c r="AT303" s="64" t="s">
        <v>2296</v>
      </c>
      <c r="AX303" s="66" t="s">
        <v>447</v>
      </c>
      <c r="BB303" s="39" t="s">
        <v>2224</v>
      </c>
      <c r="BI303" s="67" t="s">
        <v>2309</v>
      </c>
      <c r="BJ303" s="3"/>
      <c r="BL303" s="64" t="s">
        <v>2311</v>
      </c>
      <c r="BO303" s="66" t="s">
        <v>2314</v>
      </c>
      <c r="CB303" s="3"/>
      <c r="CE303" s="2"/>
    </row>
    <row r="304" spans="1:125" ht="14.1" customHeight="1" x14ac:dyDescent="0.2">
      <c r="A304" s="39">
        <v>1815</v>
      </c>
      <c r="D304" s="66" t="s">
        <v>2277</v>
      </c>
      <c r="H304" s="10"/>
      <c r="I304" s="4"/>
      <c r="J304" s="6"/>
      <c r="K304" s="39">
        <v>1856</v>
      </c>
      <c r="R304" s="67">
        <v>1898</v>
      </c>
      <c r="W304" s="67">
        <v>1822</v>
      </c>
      <c r="Z304" s="66">
        <v>1822</v>
      </c>
      <c r="AA304" s="14"/>
      <c r="AM304" s="66">
        <v>1870</v>
      </c>
      <c r="AT304" s="35">
        <v>1867</v>
      </c>
      <c r="AX304" s="66">
        <v>1831</v>
      </c>
      <c r="BB304" s="39">
        <v>1852</v>
      </c>
      <c r="BI304" s="67">
        <v>1819</v>
      </c>
      <c r="BJ304" s="3"/>
      <c r="BK304" s="15"/>
      <c r="BL304" s="35">
        <f>SUM(1905-BL302)</f>
        <v>19</v>
      </c>
      <c r="BO304" s="64">
        <f>SUM(1922-BO302)</f>
        <v>79</v>
      </c>
      <c r="CB304" s="3"/>
      <c r="CE304" s="2"/>
    </row>
    <row r="305" spans="1:125" ht="14.1" customHeight="1" x14ac:dyDescent="0.2">
      <c r="A305" s="39" t="s">
        <v>2275</v>
      </c>
      <c r="D305" s="66" t="s">
        <v>2278</v>
      </c>
      <c r="H305" s="10"/>
      <c r="I305" s="4"/>
      <c r="J305" s="6"/>
      <c r="K305" s="66" t="s">
        <v>2283</v>
      </c>
      <c r="O305" s="38"/>
      <c r="P305" s="6"/>
      <c r="R305" s="64" t="s">
        <v>2285</v>
      </c>
      <c r="W305" s="68" t="s">
        <v>144</v>
      </c>
      <c r="Z305" s="66" t="s">
        <v>2289</v>
      </c>
      <c r="AA305" s="14"/>
      <c r="AM305" s="66" t="s">
        <v>2291</v>
      </c>
      <c r="AT305" s="64" t="s">
        <v>2295</v>
      </c>
      <c r="AX305" s="64" t="s">
        <v>2298</v>
      </c>
      <c r="BB305" s="79" t="s">
        <v>56</v>
      </c>
      <c r="BI305" s="68" t="s">
        <v>144</v>
      </c>
      <c r="BJ305" s="3"/>
      <c r="BK305" s="15"/>
      <c r="BL305" s="64" t="s">
        <v>2352</v>
      </c>
      <c r="BR305" s="64" t="s">
        <v>2353</v>
      </c>
      <c r="CB305" s="3"/>
      <c r="CE305" s="2"/>
    </row>
    <row r="306" spans="1:125" ht="14.1" customHeight="1" thickBot="1" x14ac:dyDescent="0.25">
      <c r="A306" s="35">
        <f>SUM(1898-A304)</f>
        <v>83</v>
      </c>
      <c r="D306" s="64">
        <f>SUM(1906-D304)</f>
        <v>37</v>
      </c>
      <c r="H306" s="10"/>
      <c r="I306" s="4"/>
      <c r="J306" s="6"/>
      <c r="K306" s="35">
        <f>SUM(1904-K304)</f>
        <v>48</v>
      </c>
      <c r="O306" s="38"/>
      <c r="P306" s="6"/>
      <c r="R306" s="35">
        <f>SUM(1901-R304)</f>
        <v>3</v>
      </c>
      <c r="V306" s="76"/>
      <c r="W306" s="35">
        <v>81</v>
      </c>
      <c r="Z306" s="64">
        <f>SUM(1908-Z304)</f>
        <v>86</v>
      </c>
      <c r="AA306" s="14"/>
      <c r="AM306" s="64">
        <f>SUM(1914-AM304)</f>
        <v>44</v>
      </c>
      <c r="AT306" s="64" t="s">
        <v>3522</v>
      </c>
      <c r="AX306" s="64" t="s">
        <v>3523</v>
      </c>
      <c r="BB306" s="35">
        <f>SUM(1900-BB304)</f>
        <v>48</v>
      </c>
      <c r="BH306" s="119"/>
      <c r="BI306" s="35">
        <v>84</v>
      </c>
      <c r="BJ306" s="3"/>
      <c r="BL306" s="66" t="s">
        <v>3</v>
      </c>
      <c r="BR306" s="129" t="s">
        <v>2355</v>
      </c>
      <c r="CB306" s="3"/>
      <c r="CE306" s="2"/>
    </row>
    <row r="307" spans="1:125" s="33" customFormat="1" ht="14.1" customHeight="1" thickTop="1" x14ac:dyDescent="0.2">
      <c r="A307" s="29" t="s">
        <v>2317</v>
      </c>
      <c r="B307" s="30" t="s">
        <v>2317</v>
      </c>
      <c r="C307" s="30" t="s">
        <v>2317</v>
      </c>
      <c r="D307" s="29"/>
      <c r="E307" s="30"/>
      <c r="F307" s="30"/>
      <c r="G307" s="32"/>
      <c r="H307" s="74"/>
      <c r="I307" s="42"/>
      <c r="J307" s="40"/>
      <c r="K307" s="29"/>
      <c r="L307" s="30"/>
      <c r="M307" s="30"/>
      <c r="N307" s="30"/>
      <c r="O307" s="80" t="s">
        <v>2323</v>
      </c>
      <c r="P307" s="30"/>
      <c r="Q307" s="32"/>
      <c r="R307" s="80" t="s">
        <v>2326</v>
      </c>
      <c r="S307" s="30"/>
      <c r="T307" s="30"/>
      <c r="U307" s="30"/>
      <c r="V307" s="81"/>
      <c r="W307" s="29" t="s">
        <v>2330</v>
      </c>
      <c r="X307" s="30"/>
      <c r="Y307" s="30"/>
      <c r="Z307" s="80" t="s">
        <v>2334</v>
      </c>
      <c r="AA307" s="30"/>
      <c r="AB307" s="32"/>
      <c r="AC307" s="29"/>
      <c r="AD307" s="30"/>
      <c r="AE307" s="30"/>
      <c r="AF307" s="32"/>
      <c r="AG307" s="30"/>
      <c r="AH307" s="30"/>
      <c r="AI307" s="30"/>
      <c r="AJ307" s="29"/>
      <c r="AK307" s="30"/>
      <c r="AL307" s="30"/>
      <c r="AM307" s="29" t="s">
        <v>2337</v>
      </c>
      <c r="AN307" s="30" t="s">
        <v>2337</v>
      </c>
      <c r="AO307" s="30"/>
      <c r="AP307" s="29"/>
      <c r="AQ307" s="30"/>
      <c r="AR307" s="30"/>
      <c r="AS307" s="32"/>
      <c r="AT307" s="29" t="s">
        <v>2340</v>
      </c>
      <c r="AU307" s="30"/>
      <c r="AV307" s="30"/>
      <c r="AW307" s="32"/>
      <c r="AX307" s="29" t="s">
        <v>2341</v>
      </c>
      <c r="AY307" s="30" t="s">
        <v>2341</v>
      </c>
      <c r="AZ307" s="30"/>
      <c r="BA307" s="30"/>
      <c r="BB307" s="29" t="s">
        <v>2300</v>
      </c>
      <c r="BC307" s="30"/>
      <c r="BD307" s="30"/>
      <c r="BE307" s="80" t="s">
        <v>2304</v>
      </c>
      <c r="BF307" s="30"/>
      <c r="BG307" s="30"/>
      <c r="BH307" s="142"/>
      <c r="BI307" s="29" t="s">
        <v>2349</v>
      </c>
      <c r="BJ307" s="30"/>
      <c r="BK307" s="45"/>
      <c r="BL307" s="138" t="s">
        <v>52</v>
      </c>
      <c r="BN307" s="130"/>
      <c r="BO307" s="29"/>
      <c r="BP307" s="30"/>
      <c r="BQ307" s="32"/>
      <c r="BR307" s="143" t="s">
        <v>815</v>
      </c>
      <c r="BS307" s="30"/>
      <c r="BT307" s="30"/>
      <c r="BU307" s="32"/>
      <c r="BV307" s="2"/>
      <c r="BW307" s="2"/>
      <c r="BX307" s="2"/>
      <c r="BY307" s="2"/>
      <c r="BZ307" s="2"/>
      <c r="CA307" s="2"/>
      <c r="CB307" s="3"/>
      <c r="CC307" s="3"/>
      <c r="CD307" s="3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</row>
    <row r="308" spans="1:125" ht="14.1" customHeight="1" x14ac:dyDescent="0.2">
      <c r="A308" s="67" t="s">
        <v>466</v>
      </c>
      <c r="B308" s="10" t="s">
        <v>2357</v>
      </c>
      <c r="C308" s="4" t="s">
        <v>278</v>
      </c>
      <c r="H308" s="10"/>
      <c r="I308" s="4"/>
      <c r="J308" s="6"/>
      <c r="O308" s="66" t="s">
        <v>159</v>
      </c>
      <c r="R308" s="66" t="s">
        <v>2329</v>
      </c>
      <c r="V308" s="76"/>
      <c r="W308" s="39" t="s">
        <v>2333</v>
      </c>
      <c r="Y308" s="3"/>
      <c r="Z308" s="66" t="s">
        <v>2336</v>
      </c>
      <c r="AM308" s="39" t="s">
        <v>60</v>
      </c>
      <c r="AN308" s="10" t="s">
        <v>128</v>
      </c>
      <c r="AT308" s="39" t="s">
        <v>107</v>
      </c>
      <c r="AX308" s="39" t="s">
        <v>142</v>
      </c>
      <c r="AY308" s="4" t="s">
        <v>2343</v>
      </c>
      <c r="BB308" s="67" t="s">
        <v>2303</v>
      </c>
      <c r="BE308" s="39" t="s">
        <v>2307</v>
      </c>
      <c r="BH308" s="119"/>
      <c r="BI308" s="67" t="s">
        <v>2351</v>
      </c>
      <c r="BJ308" s="3"/>
      <c r="BK308" s="15"/>
      <c r="BL308" s="66">
        <v>1863</v>
      </c>
      <c r="BR308" s="39">
        <v>1874</v>
      </c>
      <c r="CB308" s="3"/>
      <c r="CE308" s="2"/>
    </row>
    <row r="309" spans="1:125" ht="14.1" customHeight="1" x14ac:dyDescent="0.2">
      <c r="A309" s="67" t="s">
        <v>2366</v>
      </c>
      <c r="B309" s="10" t="s">
        <v>2064</v>
      </c>
      <c r="C309" s="4" t="s">
        <v>565</v>
      </c>
      <c r="H309" s="10"/>
      <c r="I309" s="4"/>
      <c r="J309" s="6"/>
      <c r="O309" s="66" t="s">
        <v>2325</v>
      </c>
      <c r="R309" s="66" t="s">
        <v>2328</v>
      </c>
      <c r="V309" s="76"/>
      <c r="W309" s="39" t="s">
        <v>2332</v>
      </c>
      <c r="Y309" s="3"/>
      <c r="Z309" s="66" t="s">
        <v>2306</v>
      </c>
      <c r="AM309" s="39" t="s">
        <v>2360</v>
      </c>
      <c r="AN309" s="10" t="s">
        <v>2339</v>
      </c>
      <c r="AT309" s="39" t="s">
        <v>456</v>
      </c>
      <c r="AX309" s="39" t="s">
        <v>447</v>
      </c>
      <c r="AY309" s="4" t="s">
        <v>2306</v>
      </c>
      <c r="BB309" s="67" t="s">
        <v>2302</v>
      </c>
      <c r="BE309" s="39" t="s">
        <v>2306</v>
      </c>
      <c r="BH309" s="119"/>
      <c r="BI309" s="67" t="s">
        <v>2211</v>
      </c>
      <c r="BJ309" s="3"/>
      <c r="BL309" s="66" t="s">
        <v>695</v>
      </c>
      <c r="BR309" s="66" t="s">
        <v>2354</v>
      </c>
      <c r="CB309" s="3"/>
      <c r="CE309" s="2"/>
    </row>
    <row r="310" spans="1:125" ht="14.1" customHeight="1" x14ac:dyDescent="0.2">
      <c r="A310" s="67">
        <v>1833</v>
      </c>
      <c r="B310" s="10">
        <v>1895</v>
      </c>
      <c r="C310" s="4">
        <v>1815</v>
      </c>
      <c r="H310" s="10">
        <v>1849</v>
      </c>
      <c r="I310" s="4">
        <v>1829</v>
      </c>
      <c r="J310" s="6"/>
      <c r="O310" s="66">
        <v>1853</v>
      </c>
      <c r="R310" s="108">
        <v>1836</v>
      </c>
      <c r="V310" s="76"/>
      <c r="W310" s="39">
        <v>1899</v>
      </c>
      <c r="Z310" s="66">
        <v>1906</v>
      </c>
      <c r="AM310" s="39">
        <v>1870</v>
      </c>
      <c r="AN310" s="10">
        <v>1839</v>
      </c>
      <c r="AT310" s="39">
        <v>1895</v>
      </c>
      <c r="AX310" s="39">
        <v>1831</v>
      </c>
      <c r="AY310" s="4">
        <v>1843</v>
      </c>
      <c r="BB310" s="67">
        <v>1822</v>
      </c>
      <c r="BE310" s="39">
        <v>1844</v>
      </c>
      <c r="BI310" s="67">
        <v>1849</v>
      </c>
      <c r="BJ310" s="3"/>
      <c r="BK310" s="15"/>
      <c r="BL310" s="64">
        <f>SUM(1918-BL308)</f>
        <v>55</v>
      </c>
      <c r="BR310" s="35">
        <f>SUM(1927-BR308)</f>
        <v>53</v>
      </c>
      <c r="CB310" s="3"/>
      <c r="CE310" s="2"/>
    </row>
    <row r="311" spans="1:125" ht="14.1" customHeight="1" x14ac:dyDescent="0.2">
      <c r="A311" s="68" t="s">
        <v>2365</v>
      </c>
      <c r="B311" s="10" t="s">
        <v>2356</v>
      </c>
      <c r="C311" s="4" t="s">
        <v>2318</v>
      </c>
      <c r="H311" s="24" t="s">
        <v>2316</v>
      </c>
      <c r="I311" s="20" t="s">
        <v>2281</v>
      </c>
      <c r="J311" s="6"/>
      <c r="M311" s="6"/>
      <c r="O311" s="64" t="s">
        <v>2324</v>
      </c>
      <c r="R311" s="66" t="s">
        <v>2327</v>
      </c>
      <c r="W311" s="39" t="s">
        <v>2331</v>
      </c>
      <c r="Z311" s="64" t="s">
        <v>2335</v>
      </c>
      <c r="AM311" s="79" t="s">
        <v>56</v>
      </c>
      <c r="AN311" s="14" t="s">
        <v>2338</v>
      </c>
      <c r="AT311" s="79" t="s">
        <v>56</v>
      </c>
      <c r="AX311" s="39" t="s">
        <v>2361</v>
      </c>
      <c r="AY311" s="4" t="s">
        <v>2342</v>
      </c>
      <c r="BB311" s="68" t="s">
        <v>2301</v>
      </c>
      <c r="BE311" s="66" t="s">
        <v>2305</v>
      </c>
      <c r="BI311" s="68" t="s">
        <v>2350</v>
      </c>
      <c r="BJ311" s="3"/>
      <c r="BK311" s="15"/>
      <c r="BL311" s="64" t="s">
        <v>2390</v>
      </c>
      <c r="BM311" s="14" t="s">
        <v>2390</v>
      </c>
      <c r="CB311" s="3"/>
      <c r="CD311" s="2"/>
      <c r="CE311" s="2"/>
    </row>
    <row r="312" spans="1:125" s="58" customFormat="1" ht="14.1" customHeight="1" thickBot="1" x14ac:dyDescent="0.25">
      <c r="A312" s="52">
        <f>SUM(1901-A310)</f>
        <v>68</v>
      </c>
      <c r="B312" s="51">
        <f>SUM(1895-B310)</f>
        <v>0</v>
      </c>
      <c r="C312" s="51">
        <f>SUM(1899-C310)</f>
        <v>84</v>
      </c>
      <c r="D312" s="52"/>
      <c r="E312" s="51"/>
      <c r="F312" s="51"/>
      <c r="G312" s="53"/>
      <c r="H312" s="51">
        <f>SUM(1902 -H310)</f>
        <v>53</v>
      </c>
      <c r="I312" s="51">
        <f>SUM(1910-I310)</f>
        <v>81</v>
      </c>
      <c r="J312" s="50"/>
      <c r="K312" s="52"/>
      <c r="L312" s="51"/>
      <c r="M312" s="50"/>
      <c r="N312" s="51"/>
      <c r="O312" s="82">
        <f>SUM(1921-O310)</f>
        <v>68</v>
      </c>
      <c r="P312" s="51"/>
      <c r="Q312" s="53"/>
      <c r="R312" s="71">
        <f>SUM(1916-R310)</f>
        <v>80</v>
      </c>
      <c r="S312" s="51"/>
      <c r="T312" s="51"/>
      <c r="U312" s="51"/>
      <c r="V312" s="53"/>
      <c r="W312" s="52">
        <f>SUM(1899-W310)</f>
        <v>0</v>
      </c>
      <c r="X312" s="51"/>
      <c r="Y312" s="53"/>
      <c r="Z312" s="82">
        <f>SUM(1906-Z310)</f>
        <v>0</v>
      </c>
      <c r="AA312" s="51"/>
      <c r="AB312" s="53"/>
      <c r="AC312" s="52"/>
      <c r="AD312" s="51"/>
      <c r="AE312" s="51"/>
      <c r="AF312" s="53"/>
      <c r="AG312" s="51"/>
      <c r="AH312" s="51"/>
      <c r="AI312" s="51"/>
      <c r="AJ312" s="52"/>
      <c r="AK312" s="51"/>
      <c r="AL312" s="51"/>
      <c r="AM312" s="52">
        <f>SUM(1900-AM310)</f>
        <v>30</v>
      </c>
      <c r="AN312" s="51">
        <f>SUM(1901-AN310)</f>
        <v>62</v>
      </c>
      <c r="AO312" s="51"/>
      <c r="AP312" s="52"/>
      <c r="AQ312" s="51"/>
      <c r="AR312" s="51"/>
      <c r="AS312" s="53"/>
      <c r="AT312" s="52">
        <f>SUM(1900-AT310)</f>
        <v>5</v>
      </c>
      <c r="AU312" s="51"/>
      <c r="AV312" s="51"/>
      <c r="AW312" s="53"/>
      <c r="AX312" s="52">
        <f>SUM(1899-AX310)</f>
        <v>68</v>
      </c>
      <c r="AY312" s="51">
        <f>SUM(1899-AY310)</f>
        <v>56</v>
      </c>
      <c r="AZ312" s="51"/>
      <c r="BA312" s="51"/>
      <c r="BB312" s="52">
        <f>SUM(1901-BB310)</f>
        <v>79</v>
      </c>
      <c r="BC312" s="51"/>
      <c r="BD312" s="51"/>
      <c r="BE312" s="52">
        <f>SUM(1927-BE310)</f>
        <v>83</v>
      </c>
      <c r="BF312" s="51"/>
      <c r="BG312" s="51"/>
      <c r="BH312" s="139"/>
      <c r="BI312" s="52">
        <f>SUM(1901-BI310)</f>
        <v>52</v>
      </c>
      <c r="BJ312" s="51"/>
      <c r="BL312" s="140" t="s">
        <v>125</v>
      </c>
      <c r="BM312" s="61" t="s">
        <v>2393</v>
      </c>
      <c r="BN312" s="136"/>
      <c r="BO312" s="52"/>
      <c r="BP312" s="51"/>
      <c r="BQ312" s="53"/>
      <c r="BR312" s="52"/>
      <c r="BS312" s="51"/>
      <c r="BT312" s="51"/>
      <c r="BU312" s="53"/>
      <c r="BV312" s="2"/>
      <c r="BW312" s="2"/>
      <c r="BX312" s="2"/>
      <c r="BY312" s="2"/>
      <c r="BZ312" s="2"/>
      <c r="CA312" s="2"/>
      <c r="CB312" s="3"/>
      <c r="CC312" s="3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</row>
    <row r="313" spans="1:125" ht="14.1" customHeight="1" thickTop="1" x14ac:dyDescent="0.2">
      <c r="A313" s="35" t="s">
        <v>2367</v>
      </c>
      <c r="H313" s="6"/>
      <c r="I313" s="6"/>
      <c r="J313" s="6"/>
      <c r="R313" s="64" t="s">
        <v>2370</v>
      </c>
      <c r="W313" s="64" t="s">
        <v>2372</v>
      </c>
      <c r="Z313" s="64" t="s">
        <v>2376</v>
      </c>
      <c r="AJ313" s="64" t="s">
        <v>2380</v>
      </c>
      <c r="AL313" s="6"/>
      <c r="AM313" s="64" t="s">
        <v>2383</v>
      </c>
      <c r="AN313" s="14" t="s">
        <v>2383</v>
      </c>
      <c r="AX313" s="35" t="s">
        <v>2385</v>
      </c>
      <c r="BB313" s="35" t="s">
        <v>2344</v>
      </c>
      <c r="BE313" s="35" t="s">
        <v>2346</v>
      </c>
      <c r="BF313" s="3" t="s">
        <v>2346</v>
      </c>
      <c r="BI313" s="35" t="s">
        <v>2388</v>
      </c>
      <c r="BJ313" s="3"/>
      <c r="BK313" s="15"/>
      <c r="BL313" s="66" t="s">
        <v>2392</v>
      </c>
      <c r="BM313" s="20" t="s">
        <v>2392</v>
      </c>
      <c r="CB313" s="3"/>
      <c r="CD313" s="2"/>
      <c r="CE313" s="2"/>
    </row>
    <row r="314" spans="1:125" ht="14.1" customHeight="1" x14ac:dyDescent="0.2">
      <c r="A314" s="39" t="s">
        <v>2369</v>
      </c>
      <c r="H314" s="6"/>
      <c r="I314" s="6"/>
      <c r="J314" s="6"/>
      <c r="R314" s="66" t="s">
        <v>251</v>
      </c>
      <c r="W314" s="66" t="s">
        <v>2375</v>
      </c>
      <c r="Z314" s="66" t="s">
        <v>2379</v>
      </c>
      <c r="AJ314" s="66" t="s">
        <v>2382</v>
      </c>
      <c r="AL314" s="6"/>
      <c r="AM314" s="66" t="s">
        <v>2395</v>
      </c>
      <c r="AN314" s="20" t="s">
        <v>55</v>
      </c>
      <c r="AX314" s="39" t="s">
        <v>120</v>
      </c>
      <c r="BB314" s="39" t="s">
        <v>104</v>
      </c>
      <c r="BE314" s="67" t="s">
        <v>2364</v>
      </c>
      <c r="BF314" s="4" t="s">
        <v>933</v>
      </c>
      <c r="BI314" s="85" t="s">
        <v>1366</v>
      </c>
      <c r="BJ314" s="3"/>
      <c r="BK314" s="15"/>
      <c r="BL314" s="66" t="s">
        <v>2396</v>
      </c>
      <c r="BM314" s="20">
        <v>1852</v>
      </c>
      <c r="CB314" s="3"/>
      <c r="CD314" s="2"/>
      <c r="CE314" s="2"/>
    </row>
    <row r="315" spans="1:125" ht="14.1" customHeight="1" x14ac:dyDescent="0.2">
      <c r="A315" s="39" t="s">
        <v>434</v>
      </c>
      <c r="H315" s="6"/>
      <c r="I315" s="6"/>
      <c r="J315" s="6"/>
      <c r="R315" s="66" t="s">
        <v>2328</v>
      </c>
      <c r="W315" s="66" t="s">
        <v>2374</v>
      </c>
      <c r="Z315" s="66" t="s">
        <v>2374</v>
      </c>
      <c r="AJ315" s="66" t="s">
        <v>1065</v>
      </c>
      <c r="AL315" s="6"/>
      <c r="AM315" s="66" t="s">
        <v>340</v>
      </c>
      <c r="AN315" s="20" t="s">
        <v>2339</v>
      </c>
      <c r="AX315" s="39" t="s">
        <v>2387</v>
      </c>
      <c r="BB315" s="39" t="s">
        <v>2302</v>
      </c>
      <c r="BE315" s="67" t="s">
        <v>2363</v>
      </c>
      <c r="BF315" s="4" t="s">
        <v>2348</v>
      </c>
      <c r="BI315" s="85" t="s">
        <v>2211</v>
      </c>
      <c r="BJ315" s="3"/>
      <c r="BK315" s="15"/>
      <c r="BL315" s="66" t="s">
        <v>2397</v>
      </c>
      <c r="BM315" s="20" t="s">
        <v>2391</v>
      </c>
      <c r="CB315" s="3"/>
      <c r="CD315" s="2"/>
      <c r="CE315" s="2"/>
    </row>
    <row r="316" spans="1:125" ht="14.1" customHeight="1" x14ac:dyDescent="0.2">
      <c r="A316" s="39">
        <v>1904</v>
      </c>
      <c r="H316" s="6"/>
      <c r="I316" s="6"/>
      <c r="J316" s="6"/>
      <c r="R316" s="66">
        <v>1833</v>
      </c>
      <c r="W316" s="66">
        <v>1895</v>
      </c>
      <c r="Z316" s="66" t="s">
        <v>2377</v>
      </c>
      <c r="AJ316" s="66">
        <v>1867</v>
      </c>
      <c r="AL316" s="6"/>
      <c r="AM316" s="66">
        <v>1837</v>
      </c>
      <c r="AN316" s="20">
        <v>1840</v>
      </c>
      <c r="AX316" s="39">
        <v>1831</v>
      </c>
      <c r="BB316" s="39">
        <v>1822</v>
      </c>
      <c r="BE316" s="67">
        <v>1901</v>
      </c>
      <c r="BF316" s="4">
        <v>1870</v>
      </c>
      <c r="BI316" s="85">
        <v>1842</v>
      </c>
      <c r="BJ316" s="3"/>
      <c r="BL316" s="64">
        <f>SUM(1921-BL314)</f>
        <v>36</v>
      </c>
      <c r="BM316" s="14">
        <f>SUM(1921-BM314)</f>
        <v>69</v>
      </c>
      <c r="CB316" s="3"/>
      <c r="CD316" s="2"/>
      <c r="CE316" s="2"/>
    </row>
    <row r="317" spans="1:125" ht="14.1" customHeight="1" x14ac:dyDescent="0.2">
      <c r="A317" s="66" t="s">
        <v>2368</v>
      </c>
      <c r="H317" s="6"/>
      <c r="J317" s="6"/>
      <c r="M317" s="6"/>
      <c r="N317" s="6"/>
      <c r="R317" s="66" t="s">
        <v>2371</v>
      </c>
      <c r="W317" s="66" t="s">
        <v>2373</v>
      </c>
      <c r="Z317" s="66" t="s">
        <v>2378</v>
      </c>
      <c r="AJ317" s="66" t="s">
        <v>2381</v>
      </c>
      <c r="AL317" s="6"/>
      <c r="AM317" s="66" t="s">
        <v>2394</v>
      </c>
      <c r="AN317" s="20" t="s">
        <v>2384</v>
      </c>
      <c r="AX317" s="66" t="s">
        <v>2386</v>
      </c>
      <c r="BB317" s="39" t="s">
        <v>2345</v>
      </c>
      <c r="BE317" s="68" t="s">
        <v>2362</v>
      </c>
      <c r="BF317" s="4" t="s">
        <v>2347</v>
      </c>
      <c r="BI317" s="66" t="s">
        <v>2389</v>
      </c>
      <c r="BJ317" s="6"/>
      <c r="BL317" s="64" t="s">
        <v>2433</v>
      </c>
      <c r="CB317" s="3"/>
      <c r="CD317" s="2"/>
      <c r="CE317" s="2"/>
    </row>
    <row r="318" spans="1:125" ht="14.1" customHeight="1" thickBot="1" x14ac:dyDescent="0.25">
      <c r="A318" s="35">
        <f>SUM(1905-A316)</f>
        <v>1</v>
      </c>
      <c r="I318" s="6"/>
      <c r="J318" s="6"/>
      <c r="M318" s="6"/>
      <c r="N318" s="6"/>
      <c r="R318" s="64">
        <f>SUM(1909-R316)</f>
        <v>76</v>
      </c>
      <c r="W318" s="64">
        <f>SUM(1909-W316)</f>
        <v>14</v>
      </c>
      <c r="Z318" s="64">
        <f>SUM(1915-Z316)</f>
        <v>32</v>
      </c>
      <c r="AJ318" s="64">
        <f>SUM(1922-AJ316)</f>
        <v>55</v>
      </c>
      <c r="AM318" s="38">
        <v>81</v>
      </c>
      <c r="AN318" s="14" t="s">
        <v>3521</v>
      </c>
      <c r="AX318" s="35">
        <f>SUM(1910-AX316)</f>
        <v>79</v>
      </c>
      <c r="BB318" s="35">
        <f>SUM(1899-BB316)</f>
        <v>77</v>
      </c>
      <c r="BE318" s="35">
        <f>SUM(1901-BE316)</f>
        <v>0</v>
      </c>
      <c r="BF318" s="3">
        <f>SUM(1898-BF316)</f>
        <v>28</v>
      </c>
      <c r="BI318" s="35">
        <f>SUM(1928-BI316)</f>
        <v>86</v>
      </c>
      <c r="BJ318" s="3"/>
      <c r="BL318" s="66" t="s">
        <v>2435</v>
      </c>
      <c r="CB318" s="3"/>
      <c r="CD318" s="2"/>
      <c r="CE318" s="2"/>
    </row>
    <row r="319" spans="1:125" s="33" customFormat="1" ht="14.1" customHeight="1" thickTop="1" x14ac:dyDescent="0.2">
      <c r="A319" s="29"/>
      <c r="B319" s="30"/>
      <c r="C319" s="30"/>
      <c r="D319" s="80" t="s">
        <v>2398</v>
      </c>
      <c r="E319" s="30"/>
      <c r="F319" s="30"/>
      <c r="G319" s="32"/>
      <c r="H319" s="30"/>
      <c r="I319" s="30"/>
      <c r="J319" s="30"/>
      <c r="K319" s="80" t="s">
        <v>2405</v>
      </c>
      <c r="L319" s="30"/>
      <c r="M319" s="40"/>
      <c r="N319" s="30"/>
      <c r="O319" s="80" t="s">
        <v>2407</v>
      </c>
      <c r="P319" s="30"/>
      <c r="Q319" s="32"/>
      <c r="R319" s="80"/>
      <c r="S319" s="30"/>
      <c r="T319" s="30"/>
      <c r="U319" s="30"/>
      <c r="V319" s="32"/>
      <c r="W319" s="80"/>
      <c r="X319" s="30"/>
      <c r="Y319" s="32"/>
      <c r="Z319" s="80" t="s">
        <v>2410</v>
      </c>
      <c r="AA319" s="30"/>
      <c r="AB319" s="32"/>
      <c r="AC319" s="29"/>
      <c r="AD319" s="30"/>
      <c r="AE319" s="30"/>
      <c r="AF319" s="32"/>
      <c r="AG319" s="40"/>
      <c r="AH319" s="40"/>
      <c r="AI319" s="40"/>
      <c r="AJ319" s="80" t="s">
        <v>2415</v>
      </c>
      <c r="AK319" s="30"/>
      <c r="AL319" s="30"/>
      <c r="AM319" s="29"/>
      <c r="AN319" s="30"/>
      <c r="AO319" s="30"/>
      <c r="AP319" s="29"/>
      <c r="AQ319" s="30"/>
      <c r="AR319" s="30"/>
      <c r="AS319" s="32"/>
      <c r="AT319" s="80" t="s">
        <v>2421</v>
      </c>
      <c r="AU319" s="30"/>
      <c r="AV319" s="74"/>
      <c r="AW319" s="137"/>
      <c r="AX319" s="80" t="s">
        <v>2424</v>
      </c>
      <c r="AY319" s="30"/>
      <c r="AZ319" s="30"/>
      <c r="BA319" s="30"/>
      <c r="BB319" s="29"/>
      <c r="BC319" s="30"/>
      <c r="BD319" s="30"/>
      <c r="BE319" s="29"/>
      <c r="BF319" s="30"/>
      <c r="BG319" s="30"/>
      <c r="BH319" s="115"/>
      <c r="BI319" s="80" t="s">
        <v>2431</v>
      </c>
      <c r="BJ319" s="40"/>
      <c r="BL319" s="138" t="s">
        <v>1165</v>
      </c>
      <c r="BN319" s="130"/>
      <c r="BO319" s="29"/>
      <c r="BP319" s="30"/>
      <c r="BQ319" s="32"/>
      <c r="BR319" s="29"/>
      <c r="BS319" s="30"/>
      <c r="BT319" s="30"/>
      <c r="BU319" s="32"/>
      <c r="BV319" s="2"/>
      <c r="BW319" s="2"/>
      <c r="BX319" s="2"/>
      <c r="BY319" s="2"/>
      <c r="BZ319" s="2"/>
      <c r="CA319" s="2"/>
      <c r="CB319" s="3"/>
      <c r="CC319" s="3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</row>
    <row r="320" spans="1:125" ht="14.1" customHeight="1" x14ac:dyDescent="0.2">
      <c r="A320" s="35"/>
      <c r="D320" s="66" t="s">
        <v>2401</v>
      </c>
      <c r="J320" s="6"/>
      <c r="K320" s="66" t="s">
        <v>104</v>
      </c>
      <c r="M320" s="6"/>
      <c r="O320" s="66" t="s">
        <v>2409</v>
      </c>
      <c r="R320" s="64"/>
      <c r="W320" s="64"/>
      <c r="Z320" s="66" t="s">
        <v>2414</v>
      </c>
      <c r="AG320" s="6"/>
      <c r="AH320" s="6"/>
      <c r="AI320" s="6"/>
      <c r="AJ320" s="66" t="s">
        <v>2417</v>
      </c>
      <c r="AT320" s="66" t="s">
        <v>104</v>
      </c>
      <c r="AX320" s="66" t="s">
        <v>1157</v>
      </c>
      <c r="BI320" s="66" t="s">
        <v>159</v>
      </c>
      <c r="BJ320" s="6"/>
      <c r="BL320" s="66">
        <v>1885</v>
      </c>
      <c r="CB320" s="3"/>
      <c r="CD320" s="2"/>
      <c r="CE320" s="2"/>
    </row>
    <row r="321" spans="1:125" ht="14.1" customHeight="1" x14ac:dyDescent="0.2">
      <c r="A321" s="35"/>
      <c r="D321" s="66" t="s">
        <v>2400</v>
      </c>
      <c r="J321" s="6"/>
      <c r="K321" s="66" t="s">
        <v>2440</v>
      </c>
      <c r="M321" s="6"/>
      <c r="O321" s="66" t="s">
        <v>2359</v>
      </c>
      <c r="R321" s="64"/>
      <c r="W321" s="64"/>
      <c r="Z321" s="66" t="s">
        <v>2413</v>
      </c>
      <c r="AJ321" s="66" t="s">
        <v>1065</v>
      </c>
      <c r="AT321" s="66" t="s">
        <v>2423</v>
      </c>
      <c r="AX321" s="66" t="s">
        <v>2387</v>
      </c>
      <c r="BI321" s="66" t="s">
        <v>314</v>
      </c>
      <c r="BJ321" s="6"/>
      <c r="BL321" s="66" t="s">
        <v>2434</v>
      </c>
      <c r="CB321" s="3"/>
      <c r="CD321" s="2"/>
      <c r="CE321" s="2"/>
    </row>
    <row r="322" spans="1:125" ht="14.1" customHeight="1" x14ac:dyDescent="0.2">
      <c r="A322" s="35"/>
      <c r="D322" s="66">
        <v>1900</v>
      </c>
      <c r="J322" s="6"/>
      <c r="K322" s="66">
        <v>1852</v>
      </c>
      <c r="M322" s="6"/>
      <c r="O322" s="66">
        <v>1840</v>
      </c>
      <c r="R322" s="64"/>
      <c r="W322" s="64"/>
      <c r="Z322" s="66" t="s">
        <v>2411</v>
      </c>
      <c r="AJ322" s="66">
        <v>1847</v>
      </c>
      <c r="AT322" s="108">
        <v>1843</v>
      </c>
      <c r="AX322" s="66">
        <v>1839</v>
      </c>
      <c r="BI322" s="66">
        <v>1819</v>
      </c>
      <c r="BJ322" s="6"/>
      <c r="BL322" s="64">
        <f>SUM(1921-BL320)</f>
        <v>36</v>
      </c>
      <c r="CB322" s="3"/>
      <c r="CD322" s="2"/>
      <c r="CE322" s="2"/>
    </row>
    <row r="323" spans="1:125" ht="14.1" customHeight="1" x14ac:dyDescent="0.2">
      <c r="A323" s="35"/>
      <c r="D323" s="66" t="s">
        <v>2399</v>
      </c>
      <c r="J323" s="6"/>
      <c r="K323" s="66" t="s">
        <v>2439</v>
      </c>
      <c r="L323" s="6"/>
      <c r="M323" s="6"/>
      <c r="O323" s="66" t="s">
        <v>2408</v>
      </c>
      <c r="R323" s="64"/>
      <c r="W323" s="64"/>
      <c r="Z323" s="66" t="s">
        <v>2412</v>
      </c>
      <c r="AJ323" s="66" t="s">
        <v>2416</v>
      </c>
      <c r="AT323" s="66" t="s">
        <v>2422</v>
      </c>
      <c r="AX323" s="66" t="s">
        <v>2425</v>
      </c>
      <c r="BI323" s="66" t="s">
        <v>2432</v>
      </c>
      <c r="BJ323" s="6"/>
      <c r="BL323" s="64" t="s">
        <v>2479</v>
      </c>
      <c r="BO323" s="64" t="s">
        <v>2481</v>
      </c>
      <c r="BP323" s="14" t="s">
        <v>2481</v>
      </c>
      <c r="BQ323" s="87" t="s">
        <v>2481</v>
      </c>
      <c r="CB323" s="3"/>
      <c r="CD323" s="2"/>
      <c r="CE323" s="2"/>
    </row>
    <row r="324" spans="1:125" s="58" customFormat="1" ht="14.1" customHeight="1" thickBot="1" x14ac:dyDescent="0.25">
      <c r="A324" s="52"/>
      <c r="B324" s="51"/>
      <c r="C324" s="51"/>
      <c r="D324" s="82">
        <f>SUM(1907-D322)</f>
        <v>7</v>
      </c>
      <c r="E324" s="51"/>
      <c r="F324" s="51"/>
      <c r="G324" s="53"/>
      <c r="H324" s="51"/>
      <c r="I324" s="51"/>
      <c r="J324" s="50"/>
      <c r="K324" s="82">
        <f>SUM(1908-K322)</f>
        <v>56</v>
      </c>
      <c r="L324" s="50"/>
      <c r="M324" s="50"/>
      <c r="N324" s="51"/>
      <c r="O324" s="82">
        <f>SUM(1919-O322)</f>
        <v>79</v>
      </c>
      <c r="P324" s="51"/>
      <c r="Q324" s="53"/>
      <c r="R324" s="82"/>
      <c r="S324" s="51"/>
      <c r="T324" s="51"/>
      <c r="U324" s="51"/>
      <c r="V324" s="53"/>
      <c r="W324" s="82"/>
      <c r="X324" s="51"/>
      <c r="Y324" s="53"/>
      <c r="Z324" s="82">
        <f>SUM(1914-Z322)</f>
        <v>96</v>
      </c>
      <c r="AA324" s="51"/>
      <c r="AB324" s="53"/>
      <c r="AC324" s="77"/>
      <c r="AD324" s="50"/>
      <c r="AE324" s="50"/>
      <c r="AF324" s="84"/>
      <c r="AG324" s="51"/>
      <c r="AH324" s="51"/>
      <c r="AI324" s="51"/>
      <c r="AJ324" s="82">
        <f>SUM(1919-AJ322)</f>
        <v>72</v>
      </c>
      <c r="AK324" s="51"/>
      <c r="AL324" s="51"/>
      <c r="AM324" s="52"/>
      <c r="AN324" s="51"/>
      <c r="AO324" s="51"/>
      <c r="AP324" s="52"/>
      <c r="AQ324" s="51"/>
      <c r="AR324" s="51"/>
      <c r="AS324" s="53"/>
      <c r="AT324" s="71">
        <f>SUM(1916-AT322)</f>
        <v>73</v>
      </c>
      <c r="AU324" s="51"/>
      <c r="AV324" s="51"/>
      <c r="AW324" s="53"/>
      <c r="AX324" s="82">
        <f>SUM(1921-AX322)</f>
        <v>82</v>
      </c>
      <c r="AY324" s="51"/>
      <c r="AZ324" s="51"/>
      <c r="BA324" s="51"/>
      <c r="BB324" s="52"/>
      <c r="BC324" s="51"/>
      <c r="BD324" s="51"/>
      <c r="BE324" s="52"/>
      <c r="BF324" s="51"/>
      <c r="BG324" s="51"/>
      <c r="BH324" s="139"/>
      <c r="BI324" s="82">
        <f>SUM(1908-BI322)</f>
        <v>89</v>
      </c>
      <c r="BJ324" s="50"/>
      <c r="BL324" s="140" t="s">
        <v>7</v>
      </c>
      <c r="BN324" s="136"/>
      <c r="BO324" s="140" t="s">
        <v>2133</v>
      </c>
      <c r="BP324" s="61" t="s">
        <v>55</v>
      </c>
      <c r="BQ324" s="141" t="s">
        <v>1157</v>
      </c>
      <c r="BR324" s="52"/>
      <c r="BS324" s="51"/>
      <c r="BT324" s="51"/>
      <c r="BU324" s="53"/>
      <c r="BV324" s="2"/>
      <c r="BW324" s="2"/>
      <c r="BX324" s="2"/>
      <c r="BY324" s="2"/>
      <c r="BZ324" s="2"/>
      <c r="CA324" s="2"/>
      <c r="CB324" s="3"/>
      <c r="CC324" s="3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</row>
    <row r="325" spans="1:125" ht="14.1" customHeight="1" thickTop="1" x14ac:dyDescent="0.2">
      <c r="A325" s="63" t="s">
        <v>2444</v>
      </c>
      <c r="D325" s="64" t="s">
        <v>2447</v>
      </c>
      <c r="K325" s="64" t="s">
        <v>2450</v>
      </c>
      <c r="L325" s="6"/>
      <c r="M325" s="6"/>
      <c r="R325" s="64" t="s">
        <v>2454</v>
      </c>
      <c r="W325" s="64" t="s">
        <v>2458</v>
      </c>
      <c r="AC325" s="14" t="s">
        <v>2460</v>
      </c>
      <c r="AJ325" s="63" t="s">
        <v>2464</v>
      </c>
      <c r="AT325" s="64" t="s">
        <v>2469</v>
      </c>
      <c r="BB325" s="35" t="s">
        <v>2441</v>
      </c>
      <c r="BC325" s="14" t="s">
        <v>2426</v>
      </c>
      <c r="BE325" s="35" t="s">
        <v>2430</v>
      </c>
      <c r="BF325" s="3" t="s">
        <v>2430</v>
      </c>
      <c r="BG325" s="14" t="s">
        <v>2430</v>
      </c>
      <c r="BI325" s="35" t="s">
        <v>2477</v>
      </c>
      <c r="BJ325" s="6"/>
      <c r="BL325" s="66" t="s">
        <v>257</v>
      </c>
      <c r="BO325" s="66" t="s">
        <v>1648</v>
      </c>
      <c r="BP325" s="20" t="s">
        <v>2359</v>
      </c>
      <c r="BQ325" s="104" t="s">
        <v>815</v>
      </c>
      <c r="CB325" s="3"/>
      <c r="CD325" s="2"/>
      <c r="CE325" s="2"/>
    </row>
    <row r="326" spans="1:125" ht="14.1" customHeight="1" x14ac:dyDescent="0.2">
      <c r="A326" s="108" t="s">
        <v>246</v>
      </c>
      <c r="D326" s="66" t="s">
        <v>435</v>
      </c>
      <c r="K326" s="66" t="s">
        <v>2453</v>
      </c>
      <c r="R326" s="66" t="s">
        <v>2457</v>
      </c>
      <c r="W326" s="66" t="s">
        <v>246</v>
      </c>
      <c r="AC326" s="20" t="s">
        <v>528</v>
      </c>
      <c r="AJ326" s="108" t="s">
        <v>2466</v>
      </c>
      <c r="AT326" s="66" t="s">
        <v>178</v>
      </c>
      <c r="BB326" s="39" t="s">
        <v>1952</v>
      </c>
      <c r="BC326" s="4" t="s">
        <v>2429</v>
      </c>
      <c r="BE326" s="39" t="s">
        <v>128</v>
      </c>
      <c r="BG326" s="20" t="s">
        <v>71</v>
      </c>
      <c r="BI326" s="67" t="s">
        <v>55</v>
      </c>
      <c r="BJ326" s="6"/>
      <c r="BL326" s="66">
        <v>1879</v>
      </c>
      <c r="BO326" s="66">
        <v>1847</v>
      </c>
      <c r="BP326" s="20">
        <v>1843</v>
      </c>
      <c r="BQ326" s="104">
        <v>1873</v>
      </c>
      <c r="CB326" s="3"/>
      <c r="CD326" s="2"/>
      <c r="CE326" s="2"/>
    </row>
    <row r="327" spans="1:125" ht="14.1" customHeight="1" x14ac:dyDescent="0.2">
      <c r="A327" s="108" t="s">
        <v>2446</v>
      </c>
      <c r="D327" s="66" t="s">
        <v>2449</v>
      </c>
      <c r="K327" s="66" t="s">
        <v>2452</v>
      </c>
      <c r="R327" s="66" t="s">
        <v>2456</v>
      </c>
      <c r="W327" s="66" t="s">
        <v>2325</v>
      </c>
      <c r="AC327" s="20" t="s">
        <v>2463</v>
      </c>
      <c r="AD327" s="6"/>
      <c r="AE327" s="6"/>
      <c r="AF327" s="76"/>
      <c r="AJ327" s="108" t="s">
        <v>824</v>
      </c>
      <c r="AT327" s="66" t="s">
        <v>2423</v>
      </c>
      <c r="BB327" s="39" t="s">
        <v>2428</v>
      </c>
      <c r="BC327" s="4" t="s">
        <v>2428</v>
      </c>
      <c r="BE327" s="39" t="s">
        <v>2348</v>
      </c>
      <c r="BF327" s="4" t="s">
        <v>514</v>
      </c>
      <c r="BG327" s="20" t="s">
        <v>2374</v>
      </c>
      <c r="BI327" s="67" t="s">
        <v>314</v>
      </c>
      <c r="BJ327" s="6"/>
      <c r="BL327" s="64" t="s">
        <v>2480</v>
      </c>
      <c r="BO327" s="66" t="s">
        <v>2483</v>
      </c>
      <c r="BP327" s="20" t="s">
        <v>2484</v>
      </c>
      <c r="BQ327" s="104" t="s">
        <v>2482</v>
      </c>
      <c r="CB327" s="3"/>
      <c r="CD327" s="2"/>
      <c r="CE327" s="2"/>
    </row>
    <row r="328" spans="1:125" ht="14.1" customHeight="1" x14ac:dyDescent="0.2">
      <c r="A328" s="108">
        <v>1844</v>
      </c>
      <c r="D328" s="66">
        <v>1905</v>
      </c>
      <c r="K328" s="66">
        <v>1846</v>
      </c>
      <c r="R328" s="66">
        <v>1832</v>
      </c>
      <c r="W328" s="66">
        <v>1851</v>
      </c>
      <c r="AC328" s="20" t="s">
        <v>2461</v>
      </c>
      <c r="AJ328" s="108">
        <v>1904</v>
      </c>
      <c r="AT328" s="66">
        <v>1853</v>
      </c>
      <c r="BB328" s="39">
        <v>1837</v>
      </c>
      <c r="BC328" s="4">
        <v>1848</v>
      </c>
      <c r="BE328" s="39">
        <v>1836</v>
      </c>
      <c r="BF328" s="4">
        <v>1900</v>
      </c>
      <c r="BG328" s="20">
        <v>1891</v>
      </c>
      <c r="BI328" s="67">
        <v>1826</v>
      </c>
      <c r="BJ328" s="6"/>
      <c r="BL328" s="64">
        <f>SUM(1920-BL326)</f>
        <v>41</v>
      </c>
      <c r="BO328" s="35">
        <f>SUM(1925-BO326)</f>
        <v>78</v>
      </c>
      <c r="BP328" s="14">
        <f>SUM(1920-BP326)</f>
        <v>77</v>
      </c>
      <c r="BQ328" s="87">
        <f>SUM(1922-BQ326)</f>
        <v>49</v>
      </c>
      <c r="CB328" s="3"/>
      <c r="CD328" s="2"/>
      <c r="CE328" s="2"/>
    </row>
    <row r="329" spans="1:125" ht="14.1" customHeight="1" x14ac:dyDescent="0.2">
      <c r="A329" s="66" t="s">
        <v>2445</v>
      </c>
      <c r="D329" s="66" t="s">
        <v>2448</v>
      </c>
      <c r="K329" s="66" t="s">
        <v>2451</v>
      </c>
      <c r="R329" s="66" t="s">
        <v>2455</v>
      </c>
      <c r="W329" s="66" t="s">
        <v>2459</v>
      </c>
      <c r="AB329" s="87"/>
      <c r="AC329" s="20" t="s">
        <v>2462</v>
      </c>
      <c r="AJ329" s="66" t="s">
        <v>2465</v>
      </c>
      <c r="AT329" s="66" t="s">
        <v>2470</v>
      </c>
      <c r="BB329" s="66" t="s">
        <v>2442</v>
      </c>
      <c r="BC329" s="20" t="s">
        <v>2427</v>
      </c>
      <c r="BE329" s="79" t="s">
        <v>56</v>
      </c>
      <c r="BF329" s="5" t="s">
        <v>56</v>
      </c>
      <c r="BG329" s="20" t="s">
        <v>2443</v>
      </c>
      <c r="BI329" s="68" t="s">
        <v>2478</v>
      </c>
      <c r="BJ329" s="6"/>
      <c r="BO329" s="35" t="s">
        <v>2530</v>
      </c>
      <c r="CB329" s="3"/>
      <c r="CD329" s="2"/>
      <c r="CE329" s="2"/>
    </row>
    <row r="330" spans="1:125" ht="14.1" customHeight="1" thickBot="1" x14ac:dyDescent="0.25">
      <c r="A330" s="63">
        <f>SUM(1924-A328)</f>
        <v>80</v>
      </c>
      <c r="D330" s="64">
        <f>SUM(1908-D328)</f>
        <v>3</v>
      </c>
      <c r="K330" s="64">
        <f>SUM(1920-K328)</f>
        <v>74</v>
      </c>
      <c r="L330" s="3" t="s">
        <v>2405</v>
      </c>
      <c r="R330" s="64">
        <f>SUM(1913-R328)</f>
        <v>81</v>
      </c>
      <c r="W330" s="64">
        <f>SUM(1913-W328)</f>
        <v>62</v>
      </c>
      <c r="AB330" s="87"/>
      <c r="AC330" s="14">
        <f>SUM(1919-AC328)</f>
        <v>44</v>
      </c>
      <c r="AJ330" s="63">
        <f>SUM(1924-AJ328)</f>
        <v>20</v>
      </c>
      <c r="AT330" s="64">
        <f>SUM(1920-AT328)</f>
        <v>67</v>
      </c>
      <c r="BB330" s="35">
        <f>SUM(1905-BB328)</f>
        <v>68</v>
      </c>
      <c r="BC330" s="3">
        <f>SUM(1927-BC328)</f>
        <v>79</v>
      </c>
      <c r="BE330" s="35">
        <f>SUM(1900-BE328)</f>
        <v>64</v>
      </c>
      <c r="BF330" s="3">
        <f>SUM(1900-BF328)</f>
        <v>0</v>
      </c>
      <c r="BG330" s="14">
        <f>SUM(1913-BG328)</f>
        <v>22</v>
      </c>
      <c r="BI330" s="35">
        <f>SUM(1902 -BI328)</f>
        <v>76</v>
      </c>
      <c r="BJ330" s="6"/>
      <c r="BO330" s="39" t="s">
        <v>120</v>
      </c>
      <c r="CB330" s="3"/>
      <c r="CD330" s="2"/>
      <c r="CE330" s="2"/>
    </row>
    <row r="331" spans="1:125" s="33" customFormat="1" ht="14.1" customHeight="1" thickTop="1" x14ac:dyDescent="0.2">
      <c r="A331" s="80" t="s">
        <v>2485</v>
      </c>
      <c r="B331" s="30" t="s">
        <v>2485</v>
      </c>
      <c r="C331" s="30"/>
      <c r="D331" s="29" t="s">
        <v>2487</v>
      </c>
      <c r="E331" s="30" t="s">
        <v>2487</v>
      </c>
      <c r="F331" s="30"/>
      <c r="G331" s="32"/>
      <c r="H331" s="30"/>
      <c r="I331" s="30"/>
      <c r="J331" s="30"/>
      <c r="K331" s="29" t="s">
        <v>2492</v>
      </c>
      <c r="L331" s="74" t="s">
        <v>163</v>
      </c>
      <c r="M331" s="40"/>
      <c r="N331" s="40"/>
      <c r="O331" s="29" t="s">
        <v>2495</v>
      </c>
      <c r="P331" s="30" t="s">
        <v>2495</v>
      </c>
      <c r="Q331" s="32"/>
      <c r="R331" s="29" t="s">
        <v>2498</v>
      </c>
      <c r="S331" s="30" t="s">
        <v>2498</v>
      </c>
      <c r="T331" s="30" t="s">
        <v>2498</v>
      </c>
      <c r="U331" s="30"/>
      <c r="V331" s="32"/>
      <c r="W331" s="29" t="s">
        <v>2502</v>
      </c>
      <c r="X331" s="30"/>
      <c r="Y331" s="32"/>
      <c r="Z331" s="29" t="s">
        <v>2504</v>
      </c>
      <c r="AA331" s="30" t="s">
        <v>2504</v>
      </c>
      <c r="AB331" s="105"/>
      <c r="AC331" s="70" t="s">
        <v>2507</v>
      </c>
      <c r="AD331" s="30" t="s">
        <v>2507</v>
      </c>
      <c r="AE331" s="30"/>
      <c r="AF331" s="32"/>
      <c r="AG331" s="30"/>
      <c r="AH331" s="30"/>
      <c r="AI331" s="30"/>
      <c r="AJ331" s="29" t="s">
        <v>2510</v>
      </c>
      <c r="AK331" s="30"/>
      <c r="AL331" s="30"/>
      <c r="AM331" s="29"/>
      <c r="AN331" s="30"/>
      <c r="AO331" s="30"/>
      <c r="AP331" s="29" t="s">
        <v>2515</v>
      </c>
      <c r="AQ331" s="30"/>
      <c r="AR331" s="30"/>
      <c r="AS331" s="32"/>
      <c r="AT331" s="29" t="s">
        <v>2517</v>
      </c>
      <c r="AU331" s="30" t="s">
        <v>2517</v>
      </c>
      <c r="AV331" s="30"/>
      <c r="AW331" s="32"/>
      <c r="AX331" s="29" t="s">
        <v>2519</v>
      </c>
      <c r="AY331" s="30"/>
      <c r="AZ331" s="30"/>
      <c r="BA331" s="30"/>
      <c r="BB331" s="29" t="s">
        <v>2471</v>
      </c>
      <c r="BC331" s="30"/>
      <c r="BD331" s="30"/>
      <c r="BE331" s="80" t="s">
        <v>2474</v>
      </c>
      <c r="BF331" s="30"/>
      <c r="BG331" s="30"/>
      <c r="BH331" s="115"/>
      <c r="BI331" s="29" t="s">
        <v>2528</v>
      </c>
      <c r="BJ331" s="30" t="s">
        <v>2528</v>
      </c>
      <c r="BL331" s="126"/>
      <c r="BN331" s="130"/>
      <c r="BO331" s="41" t="s">
        <v>892</v>
      </c>
      <c r="BP331" s="30"/>
      <c r="BQ331" s="32"/>
      <c r="BR331" s="29"/>
      <c r="BS331" s="30"/>
      <c r="BT331" s="30"/>
      <c r="BU331" s="32"/>
      <c r="BV331" s="2"/>
      <c r="BW331" s="2"/>
      <c r="BX331" s="2"/>
      <c r="BY331" s="2"/>
      <c r="BZ331" s="2"/>
      <c r="CA331" s="2"/>
      <c r="CB331" s="3"/>
      <c r="CC331" s="3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</row>
    <row r="332" spans="1:125" ht="14.1" customHeight="1" x14ac:dyDescent="0.2">
      <c r="A332" s="66" t="s">
        <v>2533</v>
      </c>
      <c r="B332" s="10" t="s">
        <v>377</v>
      </c>
      <c r="D332" s="67" t="s">
        <v>125</v>
      </c>
      <c r="E332" s="10" t="s">
        <v>2489</v>
      </c>
      <c r="F332" s="10"/>
      <c r="G332" s="75"/>
      <c r="K332" s="67" t="s">
        <v>272</v>
      </c>
      <c r="L332" s="10" t="s">
        <v>1210</v>
      </c>
      <c r="M332" s="6"/>
      <c r="N332" s="6"/>
      <c r="O332" s="67" t="s">
        <v>317</v>
      </c>
      <c r="P332" s="10" t="s">
        <v>425</v>
      </c>
      <c r="R332" s="39"/>
      <c r="S332" s="4" t="s">
        <v>2501</v>
      </c>
      <c r="T332" s="10" t="s">
        <v>60</v>
      </c>
      <c r="W332" s="39" t="s">
        <v>268</v>
      </c>
      <c r="Z332" s="67" t="s">
        <v>77</v>
      </c>
      <c r="AA332" s="4" t="s">
        <v>2506</v>
      </c>
      <c r="AB332" s="87"/>
      <c r="AC332" s="20" t="s">
        <v>838</v>
      </c>
      <c r="AD332" s="10" t="s">
        <v>2542</v>
      </c>
      <c r="AJ332" s="67" t="s">
        <v>258</v>
      </c>
      <c r="AP332" s="67" t="s">
        <v>404</v>
      </c>
      <c r="AT332" s="67" t="s">
        <v>1290</v>
      </c>
      <c r="AU332" s="10"/>
      <c r="AX332" s="67" t="s">
        <v>2522</v>
      </c>
      <c r="BB332" s="39" t="s">
        <v>2473</v>
      </c>
      <c r="BE332" s="64" t="s">
        <v>2476</v>
      </c>
      <c r="BI332" s="39" t="s">
        <v>125</v>
      </c>
      <c r="BJ332" s="10" t="s">
        <v>178</v>
      </c>
      <c r="BO332" s="39">
        <v>1824</v>
      </c>
      <c r="CB332" s="3"/>
      <c r="CD332" s="2"/>
      <c r="CE332" s="2"/>
    </row>
    <row r="333" spans="1:125" ht="14.1" customHeight="1" x14ac:dyDescent="0.2">
      <c r="A333" s="66" t="s">
        <v>434</v>
      </c>
      <c r="B333" s="10" t="s">
        <v>2446</v>
      </c>
      <c r="D333" s="67" t="s">
        <v>2449</v>
      </c>
      <c r="E333" s="10" t="s">
        <v>2400</v>
      </c>
      <c r="F333" s="10"/>
      <c r="G333" s="75"/>
      <c r="K333" s="67" t="s">
        <v>2494</v>
      </c>
      <c r="L333" s="10">
        <v>1823</v>
      </c>
      <c r="O333" s="67" t="s">
        <v>2536</v>
      </c>
      <c r="P333" s="10" t="s">
        <v>2497</v>
      </c>
      <c r="R333" s="39" t="s">
        <v>2538</v>
      </c>
      <c r="S333" s="4" t="s">
        <v>2500</v>
      </c>
      <c r="T333" s="10" t="s">
        <v>145</v>
      </c>
      <c r="W333" s="39" t="s">
        <v>833</v>
      </c>
      <c r="Z333" s="67" t="s">
        <v>2540</v>
      </c>
      <c r="AA333" s="4" t="s">
        <v>145</v>
      </c>
      <c r="AB333" s="87"/>
      <c r="AC333" s="20" t="s">
        <v>2509</v>
      </c>
      <c r="AD333" s="10" t="s">
        <v>2536</v>
      </c>
      <c r="AJ333" s="67" t="s">
        <v>2512</v>
      </c>
      <c r="AP333" s="67" t="s">
        <v>696</v>
      </c>
      <c r="AT333" s="67" t="s">
        <v>2543</v>
      </c>
      <c r="AU333" s="10" t="s">
        <v>300</v>
      </c>
      <c r="AX333" s="67" t="s">
        <v>2521</v>
      </c>
      <c r="BB333" s="39" t="s">
        <v>2306</v>
      </c>
      <c r="BE333" s="64" t="s">
        <v>2428</v>
      </c>
      <c r="BH333" s="119"/>
      <c r="BI333" s="39" t="s">
        <v>880</v>
      </c>
      <c r="BJ333" s="10" t="s">
        <v>1202</v>
      </c>
      <c r="BO333" s="66" t="s">
        <v>2531</v>
      </c>
      <c r="CB333" s="3"/>
      <c r="CD333" s="2"/>
      <c r="CE333" s="2"/>
    </row>
    <row r="334" spans="1:125" ht="14.1" customHeight="1" x14ac:dyDescent="0.2">
      <c r="A334" s="66">
        <v>1920</v>
      </c>
      <c r="B334" s="10">
        <v>1876</v>
      </c>
      <c r="D334" s="67">
        <v>1826</v>
      </c>
      <c r="E334" s="10">
        <v>1896</v>
      </c>
      <c r="F334" s="10"/>
      <c r="G334" s="75"/>
      <c r="K334" s="67">
        <v>1834</v>
      </c>
      <c r="L334" s="10" t="s">
        <v>2406</v>
      </c>
      <c r="M334" s="6"/>
      <c r="O334" s="67">
        <v>1829</v>
      </c>
      <c r="P334" s="10">
        <v>1876</v>
      </c>
      <c r="R334" s="39">
        <v>1905</v>
      </c>
      <c r="S334" s="4">
        <v>1904</v>
      </c>
      <c r="T334" s="10">
        <v>1875</v>
      </c>
      <c r="W334" s="39">
        <v>1904</v>
      </c>
      <c r="Z334" s="67">
        <v>1902</v>
      </c>
      <c r="AA334" s="4">
        <v>1859</v>
      </c>
      <c r="AB334" s="87"/>
      <c r="AC334" s="20">
        <v>1835</v>
      </c>
      <c r="AD334" s="10">
        <v>1852</v>
      </c>
      <c r="AJ334" s="67">
        <v>1863</v>
      </c>
      <c r="AP334" s="67">
        <v>1901</v>
      </c>
      <c r="AT334" s="67">
        <v>1893</v>
      </c>
      <c r="AU334" s="10">
        <v>1901</v>
      </c>
      <c r="AX334" s="67">
        <v>1864</v>
      </c>
      <c r="BB334" s="39">
        <v>1874</v>
      </c>
      <c r="BE334" s="64" t="s">
        <v>2227</v>
      </c>
      <c r="BH334" s="119"/>
      <c r="BI334" s="39">
        <v>1810</v>
      </c>
      <c r="BJ334" s="10">
        <v>1826</v>
      </c>
      <c r="BO334" s="35">
        <f>SUM(1923-BO332)</f>
        <v>99</v>
      </c>
      <c r="CB334" s="3"/>
      <c r="CD334" s="2"/>
      <c r="CE334" s="2"/>
    </row>
    <row r="335" spans="1:125" ht="14.1" customHeight="1" x14ac:dyDescent="0.2">
      <c r="A335" s="66" t="s">
        <v>2532</v>
      </c>
      <c r="B335" s="24" t="s">
        <v>2486</v>
      </c>
      <c r="D335" s="68" t="s">
        <v>2534</v>
      </c>
      <c r="E335" s="10" t="s">
        <v>2488</v>
      </c>
      <c r="F335" s="10"/>
      <c r="G335" s="75"/>
      <c r="K335" s="68" t="s">
        <v>2493</v>
      </c>
      <c r="L335" s="3">
        <f>SUM(1897-L333)</f>
        <v>74</v>
      </c>
      <c r="M335" s="6"/>
      <c r="N335" s="6"/>
      <c r="O335" s="68" t="s">
        <v>2535</v>
      </c>
      <c r="P335" s="24" t="s">
        <v>2496</v>
      </c>
      <c r="R335" s="64" t="s">
        <v>2537</v>
      </c>
      <c r="S335" s="20" t="s">
        <v>2499</v>
      </c>
      <c r="T335" s="24" t="s">
        <v>2545</v>
      </c>
      <c r="W335" s="66" t="s">
        <v>2503</v>
      </c>
      <c r="Z335" s="64" t="s">
        <v>2539</v>
      </c>
      <c r="AA335" s="20" t="s">
        <v>2505</v>
      </c>
      <c r="AC335" s="20" t="s">
        <v>2508</v>
      </c>
      <c r="AD335" s="20" t="s">
        <v>2541</v>
      </c>
      <c r="AJ335" s="68" t="s">
        <v>2511</v>
      </c>
      <c r="AP335" s="68" t="s">
        <v>2516</v>
      </c>
      <c r="AT335" s="68" t="s">
        <v>2518</v>
      </c>
      <c r="AU335" s="24" t="s">
        <v>2518</v>
      </c>
      <c r="AX335" s="68" t="s">
        <v>2520</v>
      </c>
      <c r="BB335" s="66" t="s">
        <v>2472</v>
      </c>
      <c r="BE335" s="64" t="s">
        <v>2475</v>
      </c>
      <c r="BH335" s="119"/>
      <c r="BI335" s="39" t="s">
        <v>2544</v>
      </c>
      <c r="BJ335" s="14" t="s">
        <v>2529</v>
      </c>
      <c r="CB335" s="3"/>
      <c r="CD335" s="2"/>
      <c r="CE335" s="2"/>
    </row>
    <row r="336" spans="1:125" s="58" customFormat="1" ht="14.1" customHeight="1" thickBot="1" x14ac:dyDescent="0.25">
      <c r="A336" s="82">
        <f>SUM(1920-A334)</f>
        <v>0</v>
      </c>
      <c r="B336" s="51">
        <f>SUM(1901-B334)</f>
        <v>25</v>
      </c>
      <c r="C336" s="51"/>
      <c r="D336" s="52">
        <f>SUM(1901-D334)</f>
        <v>75</v>
      </c>
      <c r="E336" s="51">
        <f>SUM(1897-E334)</f>
        <v>1</v>
      </c>
      <c r="F336" s="51"/>
      <c r="G336" s="53"/>
      <c r="H336" s="51"/>
      <c r="I336" s="51"/>
      <c r="J336" s="51"/>
      <c r="K336" s="52">
        <f>SUM(1902 -K334)</f>
        <v>68</v>
      </c>
      <c r="L336" s="50"/>
      <c r="M336" s="50"/>
      <c r="N336" s="50"/>
      <c r="O336" s="52">
        <f>SUM(1902 -O334)</f>
        <v>73</v>
      </c>
      <c r="P336" s="51">
        <f>SUM(1902 -P334)</f>
        <v>26</v>
      </c>
      <c r="Q336" s="53"/>
      <c r="R336" s="52">
        <f>SUM(1905-R334)</f>
        <v>0</v>
      </c>
      <c r="S336" s="51">
        <f>SUM(1904-S334)</f>
        <v>0</v>
      </c>
      <c r="T336" s="51">
        <f>SUM(1902 -T334)</f>
        <v>27</v>
      </c>
      <c r="U336" s="51"/>
      <c r="V336" s="53"/>
      <c r="W336" s="52">
        <f>SUM(1904-W334)</f>
        <v>0</v>
      </c>
      <c r="X336" s="51"/>
      <c r="Y336" s="53"/>
      <c r="Z336" s="52">
        <f>SUM(1902 -Z334)</f>
        <v>0</v>
      </c>
      <c r="AA336" s="51">
        <f>SUM(1910-AA334)</f>
        <v>51</v>
      </c>
      <c r="AB336" s="53"/>
      <c r="AC336" s="60">
        <f>SUM(1913-AC334)</f>
        <v>78</v>
      </c>
      <c r="AD336" s="51">
        <f>SUM(1910-AD334)</f>
        <v>58</v>
      </c>
      <c r="AE336" s="51"/>
      <c r="AF336" s="53"/>
      <c r="AG336" s="51"/>
      <c r="AH336" s="51"/>
      <c r="AI336" s="51"/>
      <c r="AJ336" s="52">
        <f>SUM(1902 -AJ334)</f>
        <v>39</v>
      </c>
      <c r="AK336" s="51"/>
      <c r="AL336" s="51"/>
      <c r="AM336" s="52"/>
      <c r="AN336" s="51"/>
      <c r="AO336" s="51"/>
      <c r="AP336" s="52">
        <f>SUM(1901-AP334)</f>
        <v>0</v>
      </c>
      <c r="AQ336" s="51"/>
      <c r="AR336" s="51"/>
      <c r="AS336" s="53"/>
      <c r="AT336" s="52">
        <f>SUM(1901-AT334)</f>
        <v>8</v>
      </c>
      <c r="AU336" s="51">
        <f>SUM(1901-AU334)</f>
        <v>0</v>
      </c>
      <c r="AV336" s="51"/>
      <c r="AW336" s="53"/>
      <c r="AX336" s="52">
        <f>SUM(1901-AX334)</f>
        <v>37</v>
      </c>
      <c r="AY336" s="51"/>
      <c r="AZ336" s="51"/>
      <c r="BA336" s="51"/>
      <c r="BB336" s="52">
        <f>SUM(1923-BB334)</f>
        <v>49</v>
      </c>
      <c r="BC336" s="51"/>
      <c r="BD336" s="51"/>
      <c r="BE336" s="82">
        <f>SUM(1917-BE334)</f>
        <v>29</v>
      </c>
      <c r="BF336" s="51"/>
      <c r="BG336" s="51"/>
      <c r="BH336" s="134"/>
      <c r="BI336" s="52">
        <f>SUM(1882-BI334)</f>
        <v>72</v>
      </c>
      <c r="BJ336" s="51">
        <f>SUM(1902 -BJ334)</f>
        <v>76</v>
      </c>
      <c r="BL336" s="135"/>
      <c r="BN336" s="136"/>
      <c r="BO336" s="52"/>
      <c r="BQ336" s="53"/>
      <c r="BR336" s="52"/>
      <c r="BS336" s="51"/>
      <c r="BT336" s="51"/>
      <c r="BU336" s="53"/>
      <c r="BV336" s="2"/>
      <c r="BW336" s="2"/>
      <c r="BX336" s="2"/>
      <c r="BY336" s="2"/>
      <c r="BZ336" s="2"/>
      <c r="CA336" s="2"/>
      <c r="CB336" s="3"/>
      <c r="CC336" s="3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</row>
    <row r="337" spans="1:83" ht="14.1" customHeight="1" thickTop="1" x14ac:dyDescent="0.2">
      <c r="L337" s="6"/>
      <c r="M337" s="6"/>
      <c r="N337" s="6"/>
      <c r="R337" s="39"/>
      <c r="S337" s="20"/>
      <c r="BB337" s="35" t="s">
        <v>2523</v>
      </c>
      <c r="BE337" s="35" t="s">
        <v>2525</v>
      </c>
      <c r="BH337" s="119"/>
      <c r="CB337" s="3"/>
      <c r="CD337" s="2"/>
      <c r="CE337" s="2"/>
    </row>
    <row r="338" spans="1:83" ht="14.1" customHeight="1" x14ac:dyDescent="0.2">
      <c r="L338" s="6"/>
      <c r="M338" s="6"/>
      <c r="N338" s="6"/>
      <c r="U338" s="4"/>
      <c r="AG338" s="6"/>
      <c r="AH338" s="6"/>
      <c r="AI338" s="6"/>
      <c r="BB338" s="67" t="s">
        <v>14</v>
      </c>
      <c r="BE338" s="67" t="s">
        <v>2527</v>
      </c>
      <c r="BH338" s="119"/>
      <c r="CB338" s="3"/>
      <c r="CD338" s="2"/>
      <c r="CE338" s="2"/>
    </row>
    <row r="339" spans="1:83" ht="14.1" customHeight="1" x14ac:dyDescent="0.2">
      <c r="N339" s="6"/>
      <c r="BB339" s="67" t="s">
        <v>815</v>
      </c>
      <c r="BE339" s="67" t="s">
        <v>2526</v>
      </c>
      <c r="BH339" s="119"/>
      <c r="CB339" s="3"/>
      <c r="CD339" s="2"/>
      <c r="CE339" s="2"/>
    </row>
    <row r="340" spans="1:83" ht="14.1" customHeight="1" x14ac:dyDescent="0.2">
      <c r="D340" s="64"/>
      <c r="N340" s="6"/>
      <c r="BB340" s="67">
        <v>1819</v>
      </c>
      <c r="BE340" s="67">
        <v>1903</v>
      </c>
      <c r="BH340" s="119"/>
      <c r="CB340" s="3"/>
      <c r="CD340" s="2"/>
      <c r="CE340" s="2"/>
    </row>
    <row r="341" spans="1:83" ht="14.1" customHeight="1" x14ac:dyDescent="0.2">
      <c r="B341" s="14"/>
      <c r="C341" s="14"/>
      <c r="E341" s="14"/>
      <c r="F341" s="14"/>
      <c r="G341" s="87"/>
      <c r="N341" s="6"/>
      <c r="BB341" s="68" t="s">
        <v>2524</v>
      </c>
      <c r="BE341" s="68" t="s">
        <v>144</v>
      </c>
      <c r="BH341" s="119"/>
      <c r="CB341" s="3"/>
      <c r="CD341" s="2"/>
      <c r="CE341" s="2"/>
    </row>
    <row r="342" spans="1:83" ht="14.1" customHeight="1" x14ac:dyDescent="0.2">
      <c r="B342" s="14"/>
      <c r="C342" s="14"/>
      <c r="E342" s="14"/>
      <c r="F342" s="14"/>
      <c r="G342" s="87"/>
      <c r="N342" s="6"/>
      <c r="BB342" s="35">
        <f>SUM(1901-BB340)</f>
        <v>82</v>
      </c>
      <c r="BE342" s="35">
        <v>0</v>
      </c>
      <c r="BH342" s="119"/>
      <c r="CB342" s="3"/>
      <c r="CD342" s="2"/>
      <c r="CE342" s="2"/>
    </row>
    <row r="343" spans="1:83" ht="14.1" customHeight="1" x14ac:dyDescent="0.2">
      <c r="A343" s="14"/>
      <c r="B343" s="14"/>
      <c r="C343" s="14"/>
      <c r="E343" s="14"/>
      <c r="F343" s="14"/>
      <c r="G343" s="87"/>
      <c r="K343" s="38"/>
      <c r="L343" s="6"/>
      <c r="N343" s="6"/>
      <c r="BH343" s="119"/>
      <c r="CB343" s="3"/>
      <c r="CD343" s="2"/>
      <c r="CE343" s="2"/>
    </row>
    <row r="344" spans="1:83" ht="14.1" customHeight="1" x14ac:dyDescent="0.2">
      <c r="A344" s="14"/>
      <c r="K344" s="38"/>
      <c r="L344" s="6"/>
      <c r="N344" s="6"/>
      <c r="BH344" s="119"/>
      <c r="CB344" s="3"/>
      <c r="CD344" s="2"/>
      <c r="CE344" s="2"/>
    </row>
    <row r="345" spans="1:83" ht="14.1" customHeight="1" x14ac:dyDescent="0.2">
      <c r="A345" s="14"/>
      <c r="BH345" s="120"/>
      <c r="CB345" s="3"/>
      <c r="CD345" s="2"/>
      <c r="CE345" s="2"/>
    </row>
    <row r="346" spans="1:83" ht="14.1" customHeight="1" x14ac:dyDescent="0.2">
      <c r="D346" s="64"/>
      <c r="K346" s="38"/>
      <c r="L346" s="6"/>
      <c r="N346" s="6"/>
      <c r="BH346" s="120"/>
      <c r="CB346" s="3"/>
      <c r="CD346" s="2"/>
      <c r="CE346" s="2"/>
    </row>
    <row r="347" spans="1:83" ht="14.1" customHeight="1" x14ac:dyDescent="0.2">
      <c r="B347" s="14"/>
      <c r="C347" s="14"/>
      <c r="D347" s="64"/>
      <c r="E347" s="14"/>
      <c r="F347" s="14"/>
      <c r="G347" s="87"/>
      <c r="K347" s="38"/>
      <c r="L347" s="6"/>
      <c r="N347" s="6"/>
      <c r="O347" s="38"/>
      <c r="P347" s="6"/>
      <c r="AC347" s="38"/>
      <c r="AD347" s="6"/>
      <c r="AE347" s="6"/>
      <c r="AF347" s="76"/>
      <c r="BH347" s="119"/>
      <c r="CB347" s="3"/>
      <c r="CD347" s="2"/>
      <c r="CE347" s="2"/>
    </row>
    <row r="348" spans="1:83" ht="14.1" customHeight="1" x14ac:dyDescent="0.2">
      <c r="D348" s="64"/>
      <c r="K348" s="38"/>
      <c r="L348" s="6"/>
      <c r="N348" s="6"/>
      <c r="AC348" s="38"/>
      <c r="AD348" s="6"/>
      <c r="AE348" s="6"/>
      <c r="AF348" s="76"/>
      <c r="BH348" s="119"/>
      <c r="CB348" s="3"/>
      <c r="CD348" s="2"/>
      <c r="CE348" s="2"/>
    </row>
    <row r="349" spans="1:83" ht="14.1" customHeight="1" x14ac:dyDescent="0.2">
      <c r="A349" s="14"/>
      <c r="K349" s="38"/>
      <c r="L349" s="6"/>
      <c r="N349" s="6"/>
      <c r="BH349" s="119"/>
      <c r="CB349" s="3"/>
      <c r="CD349" s="2"/>
      <c r="CE349" s="2"/>
    </row>
    <row r="350" spans="1:83" ht="14.1" customHeight="1" x14ac:dyDescent="0.2">
      <c r="B350" s="14"/>
      <c r="C350" s="14"/>
      <c r="D350" s="64"/>
      <c r="E350" s="14"/>
      <c r="F350" s="14"/>
      <c r="G350" s="87"/>
      <c r="K350" s="38"/>
      <c r="L350" s="6"/>
      <c r="N350" s="6"/>
      <c r="O350" s="38"/>
      <c r="P350" s="6"/>
      <c r="CB350" s="3"/>
      <c r="CD350" s="2"/>
      <c r="CE350" s="2"/>
    </row>
    <row r="351" spans="1:83" ht="14.1" customHeight="1" x14ac:dyDescent="0.2">
      <c r="N351" s="6"/>
      <c r="CB351" s="3"/>
      <c r="CD351" s="2"/>
      <c r="CE351" s="2"/>
    </row>
    <row r="352" spans="1:83" ht="14.1" customHeight="1" x14ac:dyDescent="0.2">
      <c r="A352" s="14"/>
      <c r="N352" s="6"/>
      <c r="CB352" s="3"/>
      <c r="CD352" s="2"/>
      <c r="CE352" s="2"/>
    </row>
    <row r="353" spans="1:83" ht="14.1" customHeight="1" x14ac:dyDescent="0.2">
      <c r="B353" s="6"/>
      <c r="C353" s="6"/>
      <c r="E353" s="6"/>
      <c r="F353" s="6"/>
      <c r="G353" s="76"/>
      <c r="N353" s="6"/>
      <c r="AB353" s="76"/>
      <c r="CB353" s="3"/>
      <c r="CD353" s="2"/>
      <c r="CE353" s="2"/>
    </row>
    <row r="354" spans="1:83" ht="14.1" customHeight="1" x14ac:dyDescent="0.2">
      <c r="B354" s="6"/>
      <c r="C354" s="6"/>
      <c r="E354" s="6"/>
      <c r="F354" s="6"/>
      <c r="G354" s="76"/>
      <c r="H354" s="14"/>
      <c r="I354" s="14"/>
      <c r="N354" s="6"/>
      <c r="CB354" s="3"/>
      <c r="CD354" s="2"/>
      <c r="CE354" s="2"/>
    </row>
    <row r="355" spans="1:83" ht="14.1" customHeight="1" x14ac:dyDescent="0.2">
      <c r="A355" s="6"/>
      <c r="H355" s="14"/>
      <c r="I355" s="14"/>
      <c r="N355" s="6"/>
      <c r="CB355" s="3"/>
      <c r="CD355" s="2"/>
      <c r="CE355" s="2"/>
    </row>
    <row r="356" spans="1:83" ht="14.1" customHeight="1" x14ac:dyDescent="0.2">
      <c r="A356" s="6"/>
      <c r="H356" s="14"/>
      <c r="I356" s="14"/>
      <c r="N356" s="6"/>
      <c r="CB356" s="3"/>
      <c r="CD356" s="2"/>
      <c r="CE356" s="2"/>
    </row>
    <row r="357" spans="1:83" ht="14.1" customHeight="1" x14ac:dyDescent="0.2">
      <c r="B357" s="6"/>
      <c r="C357" s="6"/>
      <c r="H357" s="14"/>
      <c r="I357" s="14"/>
      <c r="CB357" s="3"/>
      <c r="CD357" s="2"/>
      <c r="CE357" s="2"/>
    </row>
    <row r="358" spans="1:83" ht="14.1" customHeight="1" x14ac:dyDescent="0.2">
      <c r="B358" s="6"/>
      <c r="C358" s="6"/>
      <c r="H358" s="14"/>
      <c r="I358" s="14"/>
      <c r="AG358" s="6"/>
      <c r="AH358" s="6"/>
      <c r="AI358" s="6"/>
      <c r="CB358" s="3"/>
      <c r="CD358" s="2"/>
      <c r="CE358" s="2"/>
    </row>
    <row r="359" spans="1:83" ht="14.1" customHeight="1" x14ac:dyDescent="0.2">
      <c r="A359" s="6"/>
      <c r="H359" s="14"/>
      <c r="I359" s="14"/>
      <c r="Q359" s="87"/>
      <c r="CB359" s="3"/>
      <c r="CD359" s="2"/>
      <c r="CE359" s="2"/>
    </row>
    <row r="360" spans="1:83" ht="14.1" customHeight="1" x14ac:dyDescent="0.2">
      <c r="A360" s="6"/>
      <c r="H360" s="14"/>
      <c r="I360" s="14"/>
      <c r="Q360" s="76"/>
      <c r="AC360" s="38"/>
      <c r="AD360" s="6"/>
      <c r="AE360" s="6"/>
      <c r="AF360" s="76"/>
    </row>
    <row r="361" spans="1:83" ht="14.1" customHeight="1" x14ac:dyDescent="0.2">
      <c r="A361" s="6"/>
      <c r="H361" s="14"/>
      <c r="I361" s="14"/>
      <c r="AC361" s="38"/>
      <c r="AD361" s="6"/>
      <c r="AE361" s="6"/>
      <c r="AF361" s="76"/>
    </row>
    <row r="362" spans="1:83" ht="14.1" customHeight="1" x14ac:dyDescent="0.2">
      <c r="A362" s="6"/>
      <c r="H362" s="14"/>
      <c r="I362" s="14"/>
      <c r="M362" s="6"/>
      <c r="AC362" s="38"/>
      <c r="AD362" s="6"/>
      <c r="AE362" s="6"/>
      <c r="AF362" s="76"/>
    </row>
    <row r="363" spans="1:83" ht="14.1" customHeight="1" x14ac:dyDescent="0.2">
      <c r="A363" s="6"/>
      <c r="E363" s="6"/>
      <c r="F363" s="6"/>
      <c r="G363" s="76"/>
      <c r="H363" s="14"/>
      <c r="I363" s="14"/>
      <c r="AC363" s="38"/>
      <c r="AD363" s="6"/>
      <c r="AE363" s="6"/>
      <c r="AF363" s="76"/>
    </row>
    <row r="364" spans="1:83" ht="14.1" customHeight="1" x14ac:dyDescent="0.2">
      <c r="A364" s="6"/>
      <c r="D364" s="64"/>
      <c r="E364" s="6"/>
      <c r="F364" s="6"/>
      <c r="G364" s="76"/>
      <c r="H364" s="14"/>
      <c r="I364" s="14"/>
      <c r="AC364" s="38"/>
      <c r="AD364" s="6"/>
      <c r="AE364" s="6"/>
      <c r="AF364" s="76"/>
    </row>
    <row r="365" spans="1:83" ht="14.1" customHeight="1" x14ac:dyDescent="0.2">
      <c r="A365" s="6"/>
      <c r="H365" s="14"/>
      <c r="I365" s="14"/>
      <c r="M365" s="6"/>
      <c r="AC365" s="38"/>
      <c r="AD365" s="6"/>
      <c r="AE365" s="6"/>
      <c r="AF365" s="76"/>
    </row>
    <row r="366" spans="1:83" ht="14.1" customHeight="1" x14ac:dyDescent="0.2">
      <c r="A366" s="6"/>
      <c r="D366" s="64"/>
      <c r="AC366" s="38"/>
      <c r="AD366" s="6"/>
      <c r="AE366" s="6"/>
      <c r="AF366" s="76"/>
    </row>
    <row r="367" spans="1:83" ht="14.1" customHeight="1" x14ac:dyDescent="0.2">
      <c r="B367" s="6"/>
      <c r="C367" s="6"/>
      <c r="E367" s="6"/>
      <c r="F367" s="6"/>
      <c r="G367" s="76"/>
      <c r="H367" s="3" t="s">
        <v>2319</v>
      </c>
      <c r="I367" s="14" t="s">
        <v>2319</v>
      </c>
    </row>
    <row r="368" spans="1:83" ht="14.1" customHeight="1" x14ac:dyDescent="0.2">
      <c r="H368" s="10" t="s">
        <v>148</v>
      </c>
      <c r="I368" s="20" t="s">
        <v>2322</v>
      </c>
      <c r="BE368" s="67"/>
    </row>
    <row r="369" spans="1:66" ht="14.1" customHeight="1" x14ac:dyDescent="0.2">
      <c r="A369" s="6"/>
      <c r="H369" s="10" t="s">
        <v>2359</v>
      </c>
      <c r="I369" s="20" t="s">
        <v>2321</v>
      </c>
    </row>
    <row r="370" spans="1:66" ht="14.1" customHeight="1" x14ac:dyDescent="0.2">
      <c r="H370" s="10">
        <v>1876</v>
      </c>
      <c r="I370" s="20">
        <v>1911</v>
      </c>
      <c r="O370" s="38"/>
      <c r="P370" s="6"/>
    </row>
    <row r="371" spans="1:66" ht="14.1" customHeight="1" x14ac:dyDescent="0.2">
      <c r="H371" s="14" t="s">
        <v>2358</v>
      </c>
      <c r="I371" s="20" t="s">
        <v>2320</v>
      </c>
      <c r="O371" s="38"/>
      <c r="P371" s="6"/>
    </row>
    <row r="372" spans="1:66" ht="14.1" customHeight="1" x14ac:dyDescent="0.2">
      <c r="H372" s="3">
        <f>SUM(1901-H370)</f>
        <v>25</v>
      </c>
      <c r="I372" s="14">
        <f>SUM(1913-I370)</f>
        <v>2</v>
      </c>
      <c r="Q372" s="76"/>
      <c r="BL372" s="128"/>
    </row>
    <row r="373" spans="1:66" ht="14.1" customHeight="1" x14ac:dyDescent="0.2">
      <c r="H373" s="14"/>
      <c r="I373" s="14"/>
      <c r="W373" s="38"/>
      <c r="BL373" s="128"/>
    </row>
    <row r="374" spans="1:66" ht="14.1" customHeight="1" x14ac:dyDescent="0.2">
      <c r="B374" s="14"/>
      <c r="C374" s="14"/>
      <c r="E374" s="14"/>
      <c r="F374" s="14"/>
      <c r="G374" s="87"/>
      <c r="H374" s="14"/>
      <c r="I374" s="14"/>
      <c r="K374" s="38"/>
      <c r="L374" s="6"/>
      <c r="AJ374" s="38"/>
      <c r="AK374" s="6"/>
      <c r="AL374" s="6"/>
      <c r="BL374" s="128"/>
      <c r="BM374" s="3"/>
      <c r="BN374" s="34"/>
    </row>
    <row r="375" spans="1:66" ht="14.1" customHeight="1" x14ac:dyDescent="0.2">
      <c r="H375" s="14"/>
      <c r="I375" s="14"/>
      <c r="BN375" s="34"/>
    </row>
    <row r="376" spans="1:66" ht="14.1" customHeight="1" x14ac:dyDescent="0.2">
      <c r="A376" s="14"/>
      <c r="B376" s="14"/>
      <c r="C376" s="14"/>
      <c r="E376" s="14"/>
      <c r="F376" s="14"/>
      <c r="G376" s="87"/>
      <c r="H376" s="14"/>
      <c r="I376" s="14"/>
      <c r="W376" s="38"/>
      <c r="BM376" s="3"/>
      <c r="BN376" s="34"/>
    </row>
    <row r="377" spans="1:66" ht="14.1" customHeight="1" x14ac:dyDescent="0.2">
      <c r="H377" s="14"/>
      <c r="I377" s="14"/>
      <c r="K377" s="38"/>
      <c r="L377" s="6"/>
      <c r="AJ377" s="38"/>
      <c r="AK377" s="6"/>
      <c r="AL377" s="6"/>
      <c r="BM377" s="3"/>
      <c r="BN377" s="34"/>
    </row>
    <row r="378" spans="1:66" ht="14.1" customHeight="1" x14ac:dyDescent="0.2">
      <c r="A378" s="14"/>
      <c r="H378" s="14"/>
      <c r="I378" s="14"/>
      <c r="BM378" s="3"/>
    </row>
    <row r="379" spans="1:66" ht="14.1" customHeight="1" x14ac:dyDescent="0.2">
      <c r="B379" s="14"/>
      <c r="C379" s="14"/>
      <c r="H379" s="14" t="s">
        <v>2402</v>
      </c>
      <c r="I379" s="14" t="s">
        <v>2402</v>
      </c>
      <c r="X379" s="6"/>
      <c r="Y379" s="76"/>
      <c r="Z379" s="38"/>
      <c r="AA379" s="6"/>
      <c r="AB379" s="76"/>
      <c r="BM379" s="3"/>
      <c r="BN379" s="75"/>
    </row>
    <row r="380" spans="1:66" ht="14.1" customHeight="1" x14ac:dyDescent="0.2">
      <c r="B380" s="6"/>
      <c r="C380" s="6"/>
      <c r="H380" s="20" t="s">
        <v>178</v>
      </c>
      <c r="I380" s="20" t="s">
        <v>2438</v>
      </c>
      <c r="BM380" s="3"/>
      <c r="BN380" s="34"/>
    </row>
    <row r="381" spans="1:66" ht="14.1" customHeight="1" x14ac:dyDescent="0.2">
      <c r="A381" s="14"/>
      <c r="H381" s="20" t="s">
        <v>2404</v>
      </c>
      <c r="I381" s="20" t="s">
        <v>2437</v>
      </c>
      <c r="BM381" s="3"/>
      <c r="BN381" s="34"/>
    </row>
    <row r="382" spans="1:66" ht="14.1" customHeight="1" x14ac:dyDescent="0.2">
      <c r="A382" s="6"/>
      <c r="H382" s="20">
        <v>1820</v>
      </c>
      <c r="I382" s="20">
        <v>1863</v>
      </c>
      <c r="X382" s="6"/>
      <c r="Y382" s="76"/>
      <c r="AG382" s="6"/>
      <c r="AH382" s="6"/>
      <c r="AI382" s="6"/>
      <c r="BN382" s="75"/>
    </row>
    <row r="383" spans="1:66" ht="14.1" customHeight="1" x14ac:dyDescent="0.2">
      <c r="D383" s="64"/>
      <c r="H383" s="20" t="s">
        <v>2403</v>
      </c>
      <c r="I383" s="20" t="s">
        <v>2436</v>
      </c>
      <c r="O383" s="38"/>
      <c r="P383" s="6"/>
      <c r="BM383" s="3"/>
      <c r="BN383" s="34"/>
    </row>
    <row r="384" spans="1:66" ht="14.1" customHeight="1" x14ac:dyDescent="0.2">
      <c r="D384" s="64"/>
      <c r="H384" s="14">
        <f>SUM(1906-H382)</f>
        <v>86</v>
      </c>
      <c r="I384" s="14">
        <f>SUM(1922-I382)</f>
        <v>59</v>
      </c>
    </row>
    <row r="385" spans="1:66" ht="14.1" customHeight="1" x14ac:dyDescent="0.2">
      <c r="D385" s="64"/>
      <c r="BN385" s="75"/>
    </row>
    <row r="386" spans="1:66" ht="14.1" customHeight="1" x14ac:dyDescent="0.2">
      <c r="AC386" s="38"/>
      <c r="AD386" s="6"/>
      <c r="AE386" s="6"/>
      <c r="AF386" s="76"/>
      <c r="AN386" s="6"/>
      <c r="AO386" s="6"/>
      <c r="BH386" s="121"/>
      <c r="BM386" s="3"/>
    </row>
    <row r="387" spans="1:66" ht="14.1" customHeight="1" x14ac:dyDescent="0.2">
      <c r="BH387" s="122"/>
      <c r="BM387" s="3"/>
      <c r="BN387" s="34"/>
    </row>
    <row r="388" spans="1:66" ht="14.1" customHeight="1" x14ac:dyDescent="0.2">
      <c r="B388" s="14"/>
      <c r="C388" s="14"/>
      <c r="E388" s="14"/>
      <c r="F388" s="14"/>
      <c r="G388" s="87"/>
      <c r="BH388" s="122"/>
      <c r="BN388" s="34"/>
    </row>
    <row r="389" spans="1:66" ht="14.1" customHeight="1" x14ac:dyDescent="0.2">
      <c r="D389" s="64"/>
      <c r="AN389" s="6"/>
      <c r="AO389" s="6"/>
      <c r="BH389" s="122"/>
      <c r="BM389" s="3"/>
    </row>
    <row r="390" spans="1:66" ht="14.1" customHeight="1" x14ac:dyDescent="0.2">
      <c r="A390" s="14"/>
      <c r="BF390" s="24"/>
      <c r="BG390" s="10"/>
      <c r="BH390" s="122"/>
    </row>
    <row r="391" spans="1:66" ht="14.1" customHeight="1" x14ac:dyDescent="0.2">
      <c r="H391" s="3" t="s">
        <v>2490</v>
      </c>
      <c r="M391" s="6"/>
      <c r="AM391" s="64" t="s">
        <v>2418</v>
      </c>
      <c r="BH391" s="121"/>
    </row>
    <row r="392" spans="1:66" ht="14.1" customHeight="1" x14ac:dyDescent="0.2">
      <c r="H392" s="10" t="s">
        <v>1528</v>
      </c>
      <c r="M392" s="6"/>
      <c r="AM392" s="66" t="s">
        <v>2420</v>
      </c>
      <c r="BN392" s="104"/>
    </row>
    <row r="393" spans="1:66" ht="14.1" customHeight="1" x14ac:dyDescent="0.2">
      <c r="H393" s="10" t="s">
        <v>1884</v>
      </c>
      <c r="AM393" s="66" t="s">
        <v>340</v>
      </c>
    </row>
    <row r="394" spans="1:66" ht="14.1" customHeight="1" x14ac:dyDescent="0.2">
      <c r="B394" s="14"/>
      <c r="C394" s="14"/>
      <c r="E394" s="14"/>
      <c r="F394" s="14"/>
      <c r="G394" s="87"/>
      <c r="H394" s="10">
        <v>1897</v>
      </c>
      <c r="AG394" s="6"/>
      <c r="AH394" s="6"/>
      <c r="AI394" s="6"/>
      <c r="AM394" s="66">
        <v>1834</v>
      </c>
    </row>
    <row r="395" spans="1:66" ht="14.1" customHeight="1" x14ac:dyDescent="0.2">
      <c r="B395" s="14"/>
      <c r="C395" s="14"/>
      <c r="D395" s="64"/>
      <c r="E395" s="14"/>
      <c r="F395" s="14"/>
      <c r="G395" s="87"/>
      <c r="H395" s="10" t="s">
        <v>2491</v>
      </c>
      <c r="AM395" s="66" t="s">
        <v>2419</v>
      </c>
      <c r="BN395" s="75"/>
    </row>
    <row r="396" spans="1:66" ht="14.1" customHeight="1" x14ac:dyDescent="0.2">
      <c r="A396" s="14"/>
      <c r="B396" s="14"/>
      <c r="C396" s="14"/>
      <c r="D396" s="64"/>
      <c r="E396" s="14"/>
      <c r="F396" s="14"/>
      <c r="G396" s="87"/>
      <c r="H396" s="3">
        <f>SUM(1897-H394)</f>
        <v>0</v>
      </c>
      <c r="W396" s="38"/>
      <c r="AM396" s="64">
        <f>SUM(1913-AM394)</f>
        <v>79</v>
      </c>
      <c r="BM396" s="14"/>
    </row>
    <row r="397" spans="1:66" ht="14.1" customHeight="1" x14ac:dyDescent="0.2">
      <c r="A397" s="14"/>
      <c r="D397" s="64"/>
      <c r="W397" s="38"/>
      <c r="AJ397" s="38"/>
      <c r="AK397" s="6"/>
      <c r="AL397" s="6"/>
      <c r="AM397" s="64" t="s">
        <v>2467</v>
      </c>
    </row>
    <row r="398" spans="1:66" ht="14.1" customHeight="1" x14ac:dyDescent="0.2">
      <c r="A398" s="14"/>
      <c r="B398" s="14"/>
      <c r="C398" s="14"/>
      <c r="D398" s="64"/>
      <c r="E398" s="14"/>
      <c r="F398" s="14"/>
      <c r="G398" s="87"/>
      <c r="AJ398" s="38"/>
      <c r="AK398" s="6"/>
      <c r="AL398" s="6"/>
      <c r="AM398" s="66" t="s">
        <v>441</v>
      </c>
      <c r="BN398" s="75"/>
    </row>
    <row r="399" spans="1:66" ht="14.1" customHeight="1" x14ac:dyDescent="0.2">
      <c r="D399" s="64"/>
      <c r="Q399" s="76"/>
      <c r="AM399" s="66" t="s">
        <v>696</v>
      </c>
      <c r="BM399" s="3"/>
      <c r="BN399" s="34"/>
    </row>
    <row r="400" spans="1:66" ht="14.1" customHeight="1" x14ac:dyDescent="0.2">
      <c r="A400" s="14"/>
      <c r="AM400" s="66">
        <v>1871</v>
      </c>
      <c r="BN400" s="34"/>
    </row>
    <row r="401" spans="1:66" ht="14.1" customHeight="1" x14ac:dyDescent="0.2">
      <c r="D401" s="64"/>
      <c r="AM401" s="66" t="s">
        <v>2468</v>
      </c>
      <c r="BN401" s="34"/>
    </row>
    <row r="402" spans="1:66" ht="14.1" customHeight="1" x14ac:dyDescent="0.2">
      <c r="X402" s="6"/>
      <c r="Y402" s="76"/>
      <c r="AM402" s="64">
        <f>SUM(1912-AM400)</f>
        <v>41</v>
      </c>
      <c r="BM402" s="3"/>
    </row>
    <row r="403" spans="1:66" ht="14.1" customHeight="1" x14ac:dyDescent="0.2">
      <c r="D403" s="64"/>
      <c r="K403" s="38"/>
      <c r="L403" s="6"/>
      <c r="O403" s="38"/>
      <c r="P403" s="6"/>
      <c r="Q403" s="87"/>
      <c r="X403" s="6"/>
      <c r="Y403" s="76"/>
      <c r="Z403" s="38"/>
      <c r="AA403" s="6"/>
      <c r="AB403" s="76"/>
      <c r="AM403" s="35" t="s">
        <v>2513</v>
      </c>
    </row>
    <row r="404" spans="1:66" ht="14.1" customHeight="1" x14ac:dyDescent="0.2">
      <c r="K404" s="38"/>
      <c r="L404" s="6"/>
      <c r="AM404" s="67" t="s">
        <v>2303</v>
      </c>
    </row>
    <row r="405" spans="1:66" ht="14.1" customHeight="1" x14ac:dyDescent="0.2">
      <c r="D405" s="64"/>
      <c r="M405" s="6"/>
      <c r="AM405" s="67" t="s">
        <v>696</v>
      </c>
    </row>
    <row r="406" spans="1:66" ht="14.1" customHeight="1" x14ac:dyDescent="0.2">
      <c r="B406" s="14"/>
      <c r="C406" s="14"/>
      <c r="D406" s="64"/>
      <c r="E406" s="14"/>
      <c r="F406" s="14"/>
      <c r="G406" s="87"/>
      <c r="I406" s="6"/>
      <c r="AM406" s="67">
        <v>1875</v>
      </c>
    </row>
    <row r="407" spans="1:66" ht="14.1" customHeight="1" x14ac:dyDescent="0.2">
      <c r="D407" s="64"/>
      <c r="I407" s="6"/>
      <c r="J407" s="6"/>
      <c r="R407" s="38"/>
      <c r="S407" s="6"/>
      <c r="T407" s="6"/>
      <c r="AM407" s="68" t="s">
        <v>2514</v>
      </c>
    </row>
    <row r="408" spans="1:66" ht="14.1" customHeight="1" x14ac:dyDescent="0.2">
      <c r="A408" s="14"/>
      <c r="B408" s="14"/>
      <c r="C408" s="14"/>
      <c r="D408" s="64"/>
      <c r="E408" s="14"/>
      <c r="F408" s="14"/>
      <c r="G408" s="87"/>
      <c r="I408" s="6"/>
      <c r="J408" s="6"/>
      <c r="AM408" s="35">
        <f>SUM(1901-AM406)</f>
        <v>26</v>
      </c>
    </row>
    <row r="409" spans="1:66" ht="14.1" customHeight="1" x14ac:dyDescent="0.2">
      <c r="D409" s="64"/>
      <c r="H409" s="3" t="s">
        <v>3520</v>
      </c>
      <c r="I409" s="6"/>
      <c r="J409" s="6"/>
      <c r="W409" s="38"/>
      <c r="AN409" s="6"/>
      <c r="AO409" s="6"/>
    </row>
    <row r="410" spans="1:66" ht="14.1" customHeight="1" x14ac:dyDescent="0.2">
      <c r="A410" s="14"/>
      <c r="I410" s="6"/>
      <c r="J410" s="6"/>
      <c r="R410" s="38"/>
      <c r="S410" s="6"/>
      <c r="T410" s="6"/>
      <c r="AC410" s="38"/>
      <c r="AD410" s="6"/>
      <c r="AE410" s="6"/>
      <c r="AF410" s="76"/>
      <c r="AN410" s="6"/>
      <c r="AO410" s="6"/>
    </row>
    <row r="411" spans="1:66" ht="14.1" customHeight="1" x14ac:dyDescent="0.2">
      <c r="D411" s="64"/>
      <c r="J411" s="6"/>
      <c r="L411" s="6"/>
    </row>
    <row r="412" spans="1:66" ht="14.1" customHeight="1" x14ac:dyDescent="0.2">
      <c r="D412" s="64"/>
      <c r="I412" s="6"/>
    </row>
    <row r="413" spans="1:66" ht="14.1" customHeight="1" x14ac:dyDescent="0.2">
      <c r="D413" s="64"/>
      <c r="I413" s="6"/>
      <c r="J413" s="6"/>
      <c r="M413" s="6"/>
    </row>
    <row r="414" spans="1:66" ht="14.1" customHeight="1" x14ac:dyDescent="0.2">
      <c r="I414" s="6"/>
      <c r="J414" s="6"/>
      <c r="M414" s="6"/>
    </row>
    <row r="415" spans="1:66" ht="14.1" customHeight="1" x14ac:dyDescent="0.2">
      <c r="I415" s="6"/>
      <c r="J415" s="6"/>
      <c r="M415" s="6"/>
      <c r="X415" s="6"/>
      <c r="Y415" s="76"/>
      <c r="Z415" s="38"/>
      <c r="AA415" s="6"/>
      <c r="AB415" s="76"/>
    </row>
    <row r="416" spans="1:66" ht="14.1" customHeight="1" x14ac:dyDescent="0.2">
      <c r="I416" s="6"/>
      <c r="J416" s="6"/>
      <c r="M416" s="6"/>
      <c r="AJ416" s="38"/>
      <c r="AK416" s="6"/>
      <c r="AL416" s="6"/>
    </row>
    <row r="417" spans="1:79" ht="14.1" customHeight="1" x14ac:dyDescent="0.2">
      <c r="D417" s="64"/>
      <c r="J417" s="6"/>
      <c r="M417" s="6"/>
    </row>
    <row r="418" spans="1:79" ht="14.1" customHeight="1" x14ac:dyDescent="0.2">
      <c r="M418" s="6"/>
    </row>
    <row r="419" spans="1:79" ht="14.1" customHeight="1" x14ac:dyDescent="0.2">
      <c r="D419" s="64"/>
      <c r="Q419" s="76"/>
    </row>
    <row r="420" spans="1:79" ht="14.1" customHeight="1" x14ac:dyDescent="0.2">
      <c r="D420" s="64"/>
      <c r="M420" s="6"/>
      <c r="BV420" s="15"/>
      <c r="BW420" s="15"/>
      <c r="BX420" s="15"/>
      <c r="BY420" s="15"/>
      <c r="BZ420" s="15"/>
      <c r="CA420" s="15"/>
    </row>
    <row r="421" spans="1:79" ht="14.1" customHeight="1" x14ac:dyDescent="0.2">
      <c r="D421" s="64"/>
      <c r="L421" s="6"/>
      <c r="M421" s="6"/>
      <c r="AG421" s="6"/>
      <c r="AH421" s="6"/>
      <c r="AI421" s="6"/>
      <c r="BV421" s="15"/>
      <c r="BW421" s="15"/>
      <c r="BX421" s="15"/>
      <c r="BY421" s="15"/>
      <c r="BZ421" s="15"/>
      <c r="CA421" s="15"/>
    </row>
    <row r="422" spans="1:79" ht="14.1" customHeight="1" x14ac:dyDescent="0.2">
      <c r="D422" s="64"/>
      <c r="K422" s="38"/>
      <c r="L422" s="6"/>
      <c r="M422" s="6"/>
      <c r="AC422" s="38"/>
      <c r="AD422" s="6"/>
      <c r="AE422" s="6"/>
      <c r="AF422" s="76"/>
      <c r="BV422" s="15"/>
      <c r="BW422" s="15"/>
      <c r="BX422" s="15"/>
      <c r="BY422" s="15"/>
      <c r="BZ422" s="15"/>
      <c r="CA422" s="15"/>
    </row>
    <row r="423" spans="1:79" ht="14.1" customHeight="1" x14ac:dyDescent="0.2">
      <c r="D423" s="64"/>
      <c r="K423" s="38"/>
      <c r="L423" s="6"/>
      <c r="M423" s="6"/>
      <c r="BV423" s="15"/>
      <c r="BW423" s="15"/>
      <c r="BX423" s="15"/>
      <c r="BY423" s="15"/>
      <c r="BZ423" s="15"/>
      <c r="CA423" s="15"/>
    </row>
    <row r="424" spans="1:79" ht="14.1" customHeight="1" x14ac:dyDescent="0.2">
      <c r="D424" s="64"/>
      <c r="K424" s="38"/>
      <c r="L424" s="6"/>
      <c r="M424" s="6"/>
      <c r="BV424" s="15"/>
      <c r="BW424" s="15"/>
      <c r="BX424" s="15"/>
      <c r="BY424" s="15"/>
      <c r="BZ424" s="15"/>
      <c r="CA424" s="15"/>
    </row>
    <row r="425" spans="1:79" ht="14.1" customHeight="1" x14ac:dyDescent="0.2">
      <c r="B425" s="14"/>
      <c r="C425" s="14"/>
      <c r="D425" s="64"/>
      <c r="E425" s="14"/>
      <c r="F425" s="14"/>
      <c r="G425" s="87"/>
      <c r="K425" s="38"/>
      <c r="L425" s="6"/>
    </row>
    <row r="426" spans="1:79" ht="14.1" customHeight="1" x14ac:dyDescent="0.2">
      <c r="B426" s="14"/>
      <c r="C426" s="14"/>
      <c r="D426" s="64"/>
      <c r="E426" s="14"/>
      <c r="F426" s="14"/>
      <c r="G426" s="87"/>
      <c r="K426" s="38"/>
      <c r="L426" s="6"/>
      <c r="O426" s="64"/>
      <c r="P426" s="14"/>
    </row>
    <row r="427" spans="1:79" ht="14.1" customHeight="1" x14ac:dyDescent="0.2">
      <c r="A427" s="14"/>
      <c r="B427" s="14"/>
      <c r="C427" s="14"/>
      <c r="D427" s="64"/>
      <c r="E427" s="14"/>
      <c r="F427" s="14"/>
      <c r="G427" s="87"/>
      <c r="K427" s="38"/>
      <c r="L427" s="6"/>
      <c r="O427" s="38"/>
      <c r="P427" s="6"/>
    </row>
    <row r="428" spans="1:79" ht="14.1" customHeight="1" x14ac:dyDescent="0.2">
      <c r="A428" s="14"/>
      <c r="K428" s="38"/>
      <c r="L428" s="6"/>
      <c r="AN428" s="6"/>
      <c r="AO428" s="6"/>
    </row>
    <row r="429" spans="1:79" ht="14.1" customHeight="1" x14ac:dyDescent="0.2">
      <c r="A429" s="14"/>
      <c r="D429" s="64"/>
      <c r="K429" s="38"/>
      <c r="L429" s="6"/>
      <c r="W429" s="38"/>
    </row>
    <row r="430" spans="1:79" ht="14.1" customHeight="1" x14ac:dyDescent="0.2">
      <c r="K430" s="38"/>
      <c r="L430" s="6"/>
      <c r="R430" s="38"/>
      <c r="S430" s="6"/>
      <c r="T430" s="6"/>
    </row>
    <row r="431" spans="1:79" ht="14.1" customHeight="1" x14ac:dyDescent="0.2">
      <c r="B431" s="14"/>
      <c r="C431" s="14"/>
      <c r="D431" s="64"/>
      <c r="E431" s="14"/>
      <c r="F431" s="14"/>
      <c r="G431" s="87"/>
      <c r="R431" s="38"/>
      <c r="S431" s="6"/>
      <c r="T431" s="6"/>
    </row>
    <row r="432" spans="1:79" ht="14.1" customHeight="1" x14ac:dyDescent="0.2">
      <c r="K432" s="38"/>
      <c r="L432" s="6"/>
    </row>
    <row r="433" spans="1:44" ht="14.1" customHeight="1" x14ac:dyDescent="0.2">
      <c r="A433" s="14"/>
      <c r="K433" s="38"/>
      <c r="L433" s="6"/>
    </row>
    <row r="434" spans="1:44" ht="14.1" customHeight="1" x14ac:dyDescent="0.2">
      <c r="K434" s="38"/>
      <c r="L434" s="6"/>
    </row>
    <row r="435" spans="1:44" ht="14.1" customHeight="1" x14ac:dyDescent="0.2">
      <c r="K435" s="38"/>
      <c r="L435" s="6"/>
      <c r="X435" s="6"/>
      <c r="Y435" s="76"/>
    </row>
    <row r="436" spans="1:44" ht="14.1" customHeight="1" x14ac:dyDescent="0.2">
      <c r="D436" s="64"/>
      <c r="H436" s="14"/>
      <c r="K436" s="38"/>
      <c r="L436" s="6"/>
      <c r="AJ436" s="38"/>
      <c r="AK436" s="6"/>
      <c r="AL436" s="6"/>
      <c r="AQ436" s="6"/>
      <c r="AR436" s="6"/>
    </row>
    <row r="437" spans="1:44" ht="14.1" customHeight="1" x14ac:dyDescent="0.2">
      <c r="B437" s="14"/>
      <c r="C437" s="14"/>
      <c r="D437" s="64"/>
      <c r="E437" s="14"/>
      <c r="F437" s="14"/>
      <c r="G437" s="87"/>
      <c r="H437" s="14"/>
    </row>
    <row r="438" spans="1:44" ht="14.1" customHeight="1" x14ac:dyDescent="0.2">
      <c r="B438" s="14"/>
      <c r="C438" s="14"/>
      <c r="E438" s="14"/>
      <c r="F438" s="14"/>
      <c r="G438" s="87"/>
      <c r="H438" s="14"/>
    </row>
    <row r="439" spans="1:44" ht="14.1" customHeight="1" x14ac:dyDescent="0.2">
      <c r="A439" s="14"/>
      <c r="B439" s="14"/>
      <c r="C439" s="14"/>
      <c r="E439" s="14"/>
      <c r="F439" s="14"/>
      <c r="G439" s="87"/>
      <c r="O439" s="38"/>
      <c r="P439" s="6"/>
    </row>
    <row r="440" spans="1:44" ht="14.1" customHeight="1" x14ac:dyDescent="0.2">
      <c r="A440" s="14"/>
      <c r="B440" s="14"/>
      <c r="C440" s="14"/>
      <c r="E440" s="14"/>
      <c r="F440" s="14"/>
      <c r="G440" s="87"/>
    </row>
    <row r="441" spans="1:44" ht="14.1" customHeight="1" x14ac:dyDescent="0.2">
      <c r="A441" s="14"/>
      <c r="B441" s="14"/>
      <c r="C441" s="14"/>
      <c r="E441" s="14"/>
      <c r="F441" s="14"/>
      <c r="G441" s="87"/>
      <c r="AG441" s="6"/>
      <c r="AH441" s="6"/>
      <c r="AI441" s="6"/>
    </row>
    <row r="442" spans="1:44" ht="14.1" customHeight="1" x14ac:dyDescent="0.2">
      <c r="A442" s="14"/>
      <c r="H442" s="14"/>
      <c r="Z442" s="38"/>
      <c r="AA442" s="6"/>
    </row>
    <row r="443" spans="1:44" ht="14.1" customHeight="1" thickBot="1" x14ac:dyDescent="0.25">
      <c r="A443" s="14"/>
      <c r="B443" s="14"/>
      <c r="C443" s="14"/>
      <c r="E443" s="14"/>
      <c r="F443" s="14"/>
      <c r="G443" s="87"/>
      <c r="J443" s="51"/>
      <c r="R443" s="38"/>
      <c r="S443" s="6"/>
      <c r="T443" s="6"/>
      <c r="AB443" s="76"/>
    </row>
    <row r="444" spans="1:44" ht="14.1" customHeight="1" thickTop="1" x14ac:dyDescent="0.2"/>
    <row r="445" spans="1:44" ht="14.1" customHeight="1" x14ac:dyDescent="0.2">
      <c r="A445" s="14"/>
      <c r="B445" s="14"/>
      <c r="C445" s="14"/>
      <c r="E445" s="14"/>
      <c r="F445" s="14"/>
      <c r="G445" s="87"/>
      <c r="H445" s="14"/>
      <c r="K445" s="66" t="s">
        <v>2556</v>
      </c>
      <c r="L445" s="10" t="s">
        <v>145</v>
      </c>
      <c r="M445" s="10" t="s">
        <v>128</v>
      </c>
      <c r="N445" s="3">
        <v>83</v>
      </c>
    </row>
    <row r="446" spans="1:44" ht="14.1" customHeight="1" x14ac:dyDescent="0.2">
      <c r="K446" s="66" t="s">
        <v>2559</v>
      </c>
      <c r="L446" s="10" t="s">
        <v>2548</v>
      </c>
      <c r="M446" s="10" t="s">
        <v>356</v>
      </c>
      <c r="N446" s="3">
        <v>72</v>
      </c>
    </row>
    <row r="447" spans="1:44" ht="14.1" customHeight="1" x14ac:dyDescent="0.2">
      <c r="A447" s="14"/>
      <c r="B447" s="14"/>
      <c r="C447" s="14"/>
      <c r="E447" s="14"/>
      <c r="F447" s="14"/>
      <c r="G447" s="87"/>
      <c r="K447" s="66" t="s">
        <v>2546</v>
      </c>
      <c r="L447" s="20" t="s">
        <v>2557</v>
      </c>
      <c r="M447" s="20" t="s">
        <v>2453</v>
      </c>
      <c r="N447" s="14">
        <f>SUM(1915-J480)</f>
        <v>67</v>
      </c>
    </row>
    <row r="448" spans="1:44" ht="14.1" customHeight="1" x14ac:dyDescent="0.2">
      <c r="B448" s="14"/>
      <c r="C448" s="14"/>
      <c r="E448" s="14"/>
      <c r="F448" s="14"/>
      <c r="G448" s="87"/>
      <c r="H448" s="6"/>
      <c r="K448" s="68" t="s">
        <v>144</v>
      </c>
      <c r="L448" s="20" t="s">
        <v>2400</v>
      </c>
      <c r="M448" s="20" t="s">
        <v>272</v>
      </c>
      <c r="N448" s="14">
        <f>SUM(1915-J481)</f>
        <v>82</v>
      </c>
      <c r="AM448" s="38"/>
      <c r="AN448" s="6"/>
      <c r="AO448" s="6"/>
      <c r="AP448" s="38"/>
      <c r="AQ448" s="6"/>
      <c r="AR448" s="6"/>
    </row>
    <row r="449" spans="1:60" ht="14.1" customHeight="1" x14ac:dyDescent="0.2">
      <c r="A449" s="14"/>
      <c r="B449" s="14"/>
      <c r="C449" s="14"/>
      <c r="E449" s="14"/>
      <c r="F449" s="14"/>
      <c r="G449" s="87"/>
      <c r="H449" s="6"/>
      <c r="K449" s="66" t="s">
        <v>2563</v>
      </c>
      <c r="L449" s="4" t="s">
        <v>491</v>
      </c>
      <c r="M449" s="4" t="s">
        <v>340</v>
      </c>
      <c r="N449" s="3">
        <f>SUM(1904-J482)</f>
        <v>70</v>
      </c>
      <c r="AC449" s="38"/>
      <c r="AD449" s="6"/>
      <c r="AE449" s="6"/>
      <c r="AF449" s="76"/>
    </row>
    <row r="450" spans="1:60" ht="14.1" customHeight="1" x14ac:dyDescent="0.2">
      <c r="A450" s="14"/>
      <c r="B450" s="14"/>
      <c r="C450" s="14"/>
      <c r="D450" s="64"/>
      <c r="E450" s="14"/>
      <c r="F450" s="14"/>
      <c r="G450" s="87"/>
      <c r="K450" s="66" t="s">
        <v>2565</v>
      </c>
      <c r="L450" s="10" t="s">
        <v>979</v>
      </c>
      <c r="M450" s="10" t="s">
        <v>2561</v>
      </c>
      <c r="N450" s="3">
        <v>0</v>
      </c>
    </row>
    <row r="451" spans="1:60" ht="14.1" customHeight="1" x14ac:dyDescent="0.2">
      <c r="A451" s="14"/>
      <c r="B451" s="14"/>
      <c r="C451" s="14"/>
      <c r="D451" s="64"/>
      <c r="E451" s="14"/>
      <c r="F451" s="14"/>
      <c r="G451" s="87"/>
      <c r="K451" s="66" t="s">
        <v>2568</v>
      </c>
      <c r="L451" s="4" t="s">
        <v>892</v>
      </c>
      <c r="M451" s="4" t="s">
        <v>2564</v>
      </c>
      <c r="N451" s="3">
        <f>SUM(1904-J484)</f>
        <v>83</v>
      </c>
      <c r="BH451" s="117"/>
    </row>
    <row r="452" spans="1:60" ht="14.1" customHeight="1" x14ac:dyDescent="0.2">
      <c r="A452" s="14"/>
      <c r="H452" s="6"/>
      <c r="K452" s="66" t="s">
        <v>550</v>
      </c>
      <c r="L452" s="4" t="s">
        <v>2566</v>
      </c>
      <c r="M452" s="4" t="s">
        <v>2133</v>
      </c>
      <c r="N452" s="3">
        <f>SUM(1904-J485)</f>
        <v>74</v>
      </c>
    </row>
    <row r="453" spans="1:60" ht="14.1" customHeight="1" x14ac:dyDescent="0.2">
      <c r="A453" s="14"/>
      <c r="B453" s="14"/>
      <c r="C453" s="14"/>
      <c r="E453" s="14"/>
      <c r="F453" s="14"/>
      <c r="G453" s="87"/>
      <c r="H453" s="6"/>
      <c r="K453" s="66" t="s">
        <v>2572</v>
      </c>
      <c r="L453" s="4" t="s">
        <v>2569</v>
      </c>
      <c r="M453" s="4" t="s">
        <v>356</v>
      </c>
      <c r="N453" s="3">
        <f>SUM(1904-J486)</f>
        <v>63</v>
      </c>
      <c r="W453" s="38"/>
    </row>
    <row r="454" spans="1:60" ht="14.1" customHeight="1" x14ac:dyDescent="0.2">
      <c r="B454" s="14"/>
      <c r="C454" s="14"/>
      <c r="E454" s="14"/>
      <c r="F454" s="14"/>
      <c r="G454" s="87"/>
      <c r="K454" s="66" t="s">
        <v>2574</v>
      </c>
      <c r="L454" s="4" t="s">
        <v>185</v>
      </c>
      <c r="M454" s="4" t="s">
        <v>278</v>
      </c>
      <c r="N454" s="3">
        <f>SUM(1904-J487)</f>
        <v>64</v>
      </c>
    </row>
    <row r="455" spans="1:60" ht="14.1" customHeight="1" x14ac:dyDescent="0.2">
      <c r="A455" s="14"/>
      <c r="B455" s="14"/>
      <c r="C455" s="14"/>
      <c r="E455" s="14"/>
      <c r="F455" s="14"/>
      <c r="G455" s="87"/>
      <c r="K455" s="66" t="s">
        <v>2577</v>
      </c>
      <c r="L455" s="16" t="s">
        <v>185</v>
      </c>
      <c r="M455" s="16" t="s">
        <v>2573</v>
      </c>
      <c r="N455" s="16">
        <f>SUM(1924-J488)</f>
        <v>77</v>
      </c>
    </row>
    <row r="456" spans="1:60" ht="14.1" customHeight="1" x14ac:dyDescent="0.2">
      <c r="A456" s="14"/>
      <c r="H456" s="6"/>
      <c r="K456" s="66" t="s">
        <v>2578</v>
      </c>
      <c r="L456" s="4" t="s">
        <v>2575</v>
      </c>
      <c r="M456" s="4" t="s">
        <v>1419</v>
      </c>
      <c r="N456" s="3">
        <f>SUM(1904-J489)</f>
        <v>52</v>
      </c>
    </row>
    <row r="457" spans="1:60" ht="14.1" customHeight="1" x14ac:dyDescent="0.2">
      <c r="A457" s="14"/>
      <c r="K457" s="66" t="s">
        <v>2581</v>
      </c>
      <c r="L457" s="4" t="s">
        <v>2551</v>
      </c>
      <c r="M457" s="4" t="s">
        <v>142</v>
      </c>
      <c r="N457" s="3">
        <f>SUM(1904-J490)</f>
        <v>47</v>
      </c>
    </row>
    <row r="458" spans="1:60" ht="14.1" customHeight="1" x14ac:dyDescent="0.2">
      <c r="D458" s="64"/>
      <c r="K458" s="64" t="s">
        <v>2583</v>
      </c>
      <c r="L458" s="4" t="s">
        <v>2413</v>
      </c>
      <c r="M458" s="4" t="s">
        <v>2579</v>
      </c>
      <c r="N458" s="3">
        <f>SUM(1904-J491)</f>
        <v>0</v>
      </c>
    </row>
    <row r="459" spans="1:60" ht="14.1" customHeight="1" x14ac:dyDescent="0.2">
      <c r="B459" s="14"/>
      <c r="C459" s="14"/>
      <c r="D459" s="64"/>
      <c r="E459" s="14"/>
      <c r="F459" s="14"/>
      <c r="G459" s="87"/>
      <c r="K459" s="68" t="s">
        <v>144</v>
      </c>
      <c r="L459" s="4" t="s">
        <v>877</v>
      </c>
      <c r="M459" s="4" t="s">
        <v>178</v>
      </c>
      <c r="N459" s="3">
        <f>SUM(1904-J492)</f>
        <v>82</v>
      </c>
      <c r="X459" s="6"/>
      <c r="Y459" s="76"/>
    </row>
    <row r="460" spans="1:60" ht="14.1" customHeight="1" x14ac:dyDescent="0.2">
      <c r="K460" s="68" t="s">
        <v>144</v>
      </c>
      <c r="L460" s="14" t="s">
        <v>829</v>
      </c>
      <c r="M460" s="14" t="s">
        <v>246</v>
      </c>
      <c r="N460" s="14">
        <f>SUM(1917-J493)</f>
        <v>70</v>
      </c>
      <c r="AJ460" s="38"/>
      <c r="AK460" s="6"/>
      <c r="AL460" s="6"/>
      <c r="AP460" s="38"/>
    </row>
    <row r="461" spans="1:60" ht="14.1" customHeight="1" x14ac:dyDescent="0.2">
      <c r="A461" s="14"/>
      <c r="B461" s="14"/>
      <c r="C461" s="14"/>
      <c r="E461" s="14"/>
      <c r="F461" s="14"/>
      <c r="G461" s="87"/>
      <c r="K461" s="68" t="s">
        <v>144</v>
      </c>
      <c r="L461" s="10" t="s">
        <v>829</v>
      </c>
      <c r="M461" s="10" t="s">
        <v>104</v>
      </c>
      <c r="N461" s="3">
        <v>59</v>
      </c>
    </row>
    <row r="462" spans="1:60" ht="14.1" customHeight="1" x14ac:dyDescent="0.2">
      <c r="B462" s="14"/>
      <c r="C462" s="14"/>
      <c r="E462" s="14"/>
      <c r="F462" s="14"/>
      <c r="G462" s="87"/>
      <c r="K462" s="66" t="s">
        <v>2588</v>
      </c>
      <c r="L462" s="10" t="s">
        <v>2585</v>
      </c>
      <c r="M462" s="10" t="s">
        <v>151</v>
      </c>
      <c r="N462" s="3">
        <v>61</v>
      </c>
      <c r="Z462" s="38"/>
      <c r="AA462" s="6"/>
    </row>
    <row r="463" spans="1:60" ht="14.1" customHeight="1" x14ac:dyDescent="0.2">
      <c r="A463" s="14"/>
      <c r="B463" s="14"/>
      <c r="C463" s="14"/>
      <c r="E463" s="14"/>
      <c r="F463" s="14"/>
      <c r="G463" s="87"/>
      <c r="H463" s="14"/>
      <c r="K463" s="66" t="s">
        <v>2590</v>
      </c>
      <c r="L463" s="10" t="s">
        <v>2587</v>
      </c>
      <c r="M463" s="10" t="s">
        <v>272</v>
      </c>
      <c r="N463" s="3">
        <v>70</v>
      </c>
      <c r="R463" s="38"/>
      <c r="S463" s="6"/>
      <c r="T463" s="6"/>
      <c r="AB463" s="76"/>
    </row>
    <row r="464" spans="1:60" ht="14.1" customHeight="1" x14ac:dyDescent="0.2">
      <c r="A464" s="14"/>
      <c r="B464" s="14"/>
      <c r="C464" s="14"/>
      <c r="E464" s="14"/>
      <c r="F464" s="14"/>
      <c r="G464" s="87"/>
      <c r="K464" s="95" t="s">
        <v>2593</v>
      </c>
      <c r="L464" s="20" t="s">
        <v>2587</v>
      </c>
      <c r="M464" s="20" t="s">
        <v>1157</v>
      </c>
      <c r="N464" s="14">
        <f>SUM(1912-J497)</f>
        <v>81</v>
      </c>
    </row>
    <row r="465" spans="1:94" ht="14.1" customHeight="1" x14ac:dyDescent="0.2">
      <c r="A465" s="14"/>
      <c r="B465" s="14"/>
      <c r="C465" s="14"/>
      <c r="E465" s="14"/>
      <c r="F465" s="14"/>
      <c r="G465" s="87"/>
      <c r="H465" s="14"/>
      <c r="K465" s="66" t="s">
        <v>2596</v>
      </c>
      <c r="L465" s="20" t="s">
        <v>185</v>
      </c>
      <c r="M465" s="20" t="s">
        <v>2591</v>
      </c>
      <c r="N465" s="14">
        <f>SUM(1920-J498)</f>
        <v>80</v>
      </c>
      <c r="W465" s="38"/>
    </row>
    <row r="466" spans="1:94" ht="14.1" customHeight="1" x14ac:dyDescent="0.2">
      <c r="A466" s="14"/>
      <c r="B466" s="14"/>
      <c r="C466" s="14"/>
      <c r="D466" s="64"/>
      <c r="E466" s="14"/>
      <c r="F466" s="14"/>
      <c r="G466" s="87"/>
      <c r="K466" s="66" t="s">
        <v>2598</v>
      </c>
      <c r="L466" s="20" t="s">
        <v>2575</v>
      </c>
      <c r="M466" s="20" t="s">
        <v>2594</v>
      </c>
      <c r="N466" s="3">
        <f>SUM(1925-J499)</f>
        <v>70</v>
      </c>
      <c r="O466" s="38"/>
      <c r="P466" s="6"/>
    </row>
    <row r="467" spans="1:94" ht="14.1" customHeight="1" x14ac:dyDescent="0.2">
      <c r="A467" s="14"/>
      <c r="B467" s="14"/>
      <c r="C467" s="14"/>
      <c r="E467" s="14"/>
      <c r="F467" s="14"/>
      <c r="G467" s="87"/>
      <c r="K467" s="66" t="s">
        <v>2601</v>
      </c>
      <c r="L467" s="4" t="s">
        <v>2064</v>
      </c>
      <c r="M467" s="4" t="s">
        <v>2597</v>
      </c>
      <c r="N467" s="3">
        <f>SUM(1923-J500)</f>
        <v>62</v>
      </c>
    </row>
    <row r="468" spans="1:94" ht="14.1" customHeight="1" x14ac:dyDescent="0.2">
      <c r="A468" s="14"/>
      <c r="B468" s="14"/>
      <c r="C468" s="14"/>
      <c r="E468" s="14"/>
      <c r="F468" s="14"/>
      <c r="G468" s="87"/>
      <c r="H468" s="14"/>
      <c r="K468" s="39" t="s">
        <v>2603</v>
      </c>
      <c r="L468" s="4" t="s">
        <v>754</v>
      </c>
      <c r="M468" s="4" t="s">
        <v>2599</v>
      </c>
      <c r="N468" s="3">
        <f>SUM(1923-J501)</f>
        <v>80</v>
      </c>
    </row>
    <row r="469" spans="1:94" ht="14.1" customHeight="1" x14ac:dyDescent="0.2">
      <c r="A469" s="14"/>
      <c r="B469" s="14"/>
      <c r="C469" s="14"/>
      <c r="D469" s="64"/>
      <c r="E469" s="14"/>
      <c r="F469" s="14"/>
      <c r="G469" s="87"/>
      <c r="H469" s="6"/>
      <c r="K469" s="96" t="s">
        <v>2605</v>
      </c>
      <c r="L469" s="4" t="s">
        <v>939</v>
      </c>
      <c r="M469" s="4" t="s">
        <v>783</v>
      </c>
      <c r="N469" s="3">
        <f>SUM(1923-J502)</f>
        <v>91</v>
      </c>
      <c r="AC469" s="38"/>
      <c r="AD469" s="6"/>
      <c r="AE469" s="6"/>
      <c r="AF469" s="76"/>
    </row>
    <row r="470" spans="1:94" ht="14.1" customHeight="1" x14ac:dyDescent="0.2">
      <c r="A470" s="14"/>
      <c r="D470" s="64"/>
      <c r="K470" s="66" t="s">
        <v>2608</v>
      </c>
      <c r="L470" s="4" t="s">
        <v>1822</v>
      </c>
      <c r="M470" s="4" t="s">
        <v>377</v>
      </c>
      <c r="N470" s="3">
        <f>SUM(1868-J503)</f>
        <v>41</v>
      </c>
      <c r="O470" s="64"/>
      <c r="P470" s="14"/>
    </row>
    <row r="471" spans="1:94" ht="14.1" customHeight="1" x14ac:dyDescent="0.2">
      <c r="A471" s="14"/>
      <c r="B471" s="14"/>
      <c r="C471" s="14"/>
      <c r="E471" s="14"/>
      <c r="F471" s="14"/>
      <c r="G471" s="87"/>
      <c r="K471" s="66" t="s">
        <v>2609</v>
      </c>
      <c r="L471" s="20" t="s">
        <v>2557</v>
      </c>
      <c r="M471" s="20" t="s">
        <v>2606</v>
      </c>
      <c r="N471" s="3">
        <f>SUM(1925-J504)</f>
        <v>18</v>
      </c>
      <c r="X471" s="6"/>
      <c r="Y471" s="76"/>
    </row>
    <row r="472" spans="1:94" ht="14.1" customHeight="1" x14ac:dyDescent="0.2">
      <c r="I472" s="14" t="s">
        <v>2555</v>
      </c>
      <c r="K472" s="66" t="s">
        <v>2612</v>
      </c>
      <c r="L472" s="20" t="s">
        <v>292</v>
      </c>
      <c r="M472" s="20" t="s">
        <v>55</v>
      </c>
      <c r="N472" s="14">
        <f>SUM(1911-J505)</f>
        <v>72</v>
      </c>
      <c r="AM472" s="38"/>
      <c r="AN472" s="6"/>
      <c r="AO472" s="6"/>
    </row>
    <row r="473" spans="1:94" ht="14.1" customHeight="1" x14ac:dyDescent="0.2">
      <c r="A473" s="14"/>
      <c r="B473" s="14"/>
      <c r="C473" s="14"/>
      <c r="E473" s="14"/>
      <c r="F473" s="14"/>
      <c r="G473" s="87"/>
      <c r="I473" s="14" t="s">
        <v>2558</v>
      </c>
      <c r="K473" s="66" t="s">
        <v>2614</v>
      </c>
      <c r="L473" s="20" t="s">
        <v>2610</v>
      </c>
      <c r="M473" s="20" t="s">
        <v>104</v>
      </c>
      <c r="N473" s="14">
        <f>SUM(1920-J506)</f>
        <v>72</v>
      </c>
    </row>
    <row r="474" spans="1:94" ht="14.1" customHeight="1" x14ac:dyDescent="0.2">
      <c r="D474" s="64"/>
      <c r="I474" s="3" t="s">
        <v>2558</v>
      </c>
      <c r="K474" s="66" t="s">
        <v>2617</v>
      </c>
      <c r="L474" s="4" t="s">
        <v>847</v>
      </c>
      <c r="M474" s="4" t="s">
        <v>2613</v>
      </c>
      <c r="N474" s="3">
        <f>SUM(1932-J507)</f>
        <v>84</v>
      </c>
    </row>
    <row r="475" spans="1:94" ht="14.1" customHeight="1" x14ac:dyDescent="0.2">
      <c r="A475" s="14"/>
      <c r="I475" s="3" t="s">
        <v>2560</v>
      </c>
      <c r="K475" s="66" t="s">
        <v>2619</v>
      </c>
      <c r="L475" s="20" t="s">
        <v>2615</v>
      </c>
      <c r="M475" s="20" t="s">
        <v>1669</v>
      </c>
      <c r="N475" s="14">
        <f>SUM(1914-J508)</f>
        <v>60</v>
      </c>
      <c r="AQ475" s="6"/>
      <c r="AR475" s="6"/>
    </row>
    <row r="476" spans="1:94" ht="14.1" customHeight="1" x14ac:dyDescent="0.2">
      <c r="D476" s="64"/>
      <c r="I476" s="3" t="s">
        <v>2562</v>
      </c>
      <c r="K476" s="66" t="s">
        <v>2622</v>
      </c>
      <c r="L476" s="20" t="s">
        <v>2569</v>
      </c>
      <c r="M476" s="20" t="s">
        <v>138</v>
      </c>
      <c r="N476" s="14">
        <f>SUM(1922-J509)</f>
        <v>82</v>
      </c>
    </row>
    <row r="477" spans="1:94" ht="14.1" customHeight="1" x14ac:dyDescent="0.2">
      <c r="H477" s="14"/>
      <c r="I477" s="3" t="s">
        <v>2562</v>
      </c>
      <c r="K477" s="64" t="s">
        <v>2624</v>
      </c>
      <c r="L477" s="20" t="s">
        <v>2620</v>
      </c>
      <c r="M477" s="20" t="s">
        <v>1038</v>
      </c>
      <c r="N477" s="14">
        <f>SUM(1912-J510)</f>
        <v>60</v>
      </c>
    </row>
    <row r="478" spans="1:94" ht="14.1" customHeight="1" x14ac:dyDescent="0.2">
      <c r="B478" s="14"/>
      <c r="C478" s="14"/>
      <c r="D478" s="64"/>
      <c r="E478" s="14"/>
      <c r="F478" s="14"/>
      <c r="G478" s="87"/>
      <c r="I478" s="3" t="s">
        <v>2567</v>
      </c>
      <c r="K478" s="66" t="s">
        <v>2626</v>
      </c>
      <c r="L478" s="20" t="s">
        <v>1140</v>
      </c>
      <c r="M478" s="20" t="s">
        <v>246</v>
      </c>
      <c r="N478" s="14">
        <f>SUM(1915-J511)</f>
        <v>64</v>
      </c>
      <c r="CO478" s="15"/>
    </row>
    <row r="479" spans="1:94" ht="14.1" customHeight="1" x14ac:dyDescent="0.2">
      <c r="B479" s="14"/>
      <c r="C479" s="14"/>
      <c r="D479" s="64"/>
      <c r="E479" s="14"/>
      <c r="F479" s="14"/>
      <c r="G479" s="87"/>
      <c r="I479" s="3" t="s">
        <v>2570</v>
      </c>
      <c r="K479" s="66" t="s">
        <v>2627</v>
      </c>
      <c r="L479" s="20" t="s">
        <v>2585</v>
      </c>
      <c r="M479" s="20" t="s">
        <v>1505</v>
      </c>
      <c r="N479" s="14">
        <f>SUM(1906-J512)</f>
        <v>50</v>
      </c>
      <c r="CO479" s="15"/>
    </row>
    <row r="480" spans="1:94" ht="14.1" customHeight="1" x14ac:dyDescent="0.2">
      <c r="A480" s="14"/>
      <c r="I480" s="16" t="s">
        <v>2571</v>
      </c>
      <c r="J480" s="20">
        <v>1848</v>
      </c>
      <c r="K480" s="66" t="s">
        <v>2630</v>
      </c>
      <c r="L480" s="20" t="s">
        <v>2086</v>
      </c>
      <c r="M480" s="20" t="s">
        <v>132</v>
      </c>
      <c r="N480" s="14">
        <f>SUM(1913-J513)</f>
        <v>70</v>
      </c>
      <c r="CK480" s="15"/>
      <c r="CN480" s="15"/>
      <c r="CO480" s="15"/>
      <c r="CP480" s="15"/>
    </row>
    <row r="481" spans="1:94" ht="14.1" customHeight="1" x14ac:dyDescent="0.2">
      <c r="A481" s="14"/>
      <c r="D481" s="64"/>
      <c r="I481" s="3" t="s">
        <v>2571</v>
      </c>
      <c r="J481" s="20">
        <v>1833</v>
      </c>
      <c r="K481" s="66" t="s">
        <v>2634</v>
      </c>
      <c r="L481" s="4" t="s">
        <v>52</v>
      </c>
      <c r="M481" s="4" t="s">
        <v>2628</v>
      </c>
      <c r="N481" s="3">
        <f>SUM(1932-J514)</f>
        <v>70</v>
      </c>
      <c r="CK481" s="15"/>
      <c r="CN481" s="15"/>
      <c r="CO481" s="15"/>
      <c r="CP481" s="15"/>
    </row>
    <row r="482" spans="1:94" ht="14.1" customHeight="1" x14ac:dyDescent="0.2">
      <c r="D482" s="64"/>
      <c r="I482" s="3" t="s">
        <v>2576</v>
      </c>
      <c r="J482" s="4">
        <v>1834</v>
      </c>
      <c r="K482" s="66" t="s">
        <v>2635</v>
      </c>
      <c r="L482" s="20" t="s">
        <v>2631</v>
      </c>
      <c r="M482" s="20" t="s">
        <v>2632</v>
      </c>
      <c r="N482" s="14">
        <f>SUM(1922-J515)</f>
        <v>26</v>
      </c>
      <c r="CK482" s="15"/>
      <c r="CN482" s="15"/>
      <c r="CO482" s="15"/>
      <c r="CP482" s="15"/>
    </row>
    <row r="483" spans="1:94" ht="14.1" customHeight="1" x14ac:dyDescent="0.2">
      <c r="D483" s="38"/>
      <c r="H483" s="14"/>
      <c r="I483" s="3" t="s">
        <v>2576</v>
      </c>
      <c r="J483" s="10">
        <v>1903</v>
      </c>
      <c r="K483" s="66" t="s">
        <v>2637</v>
      </c>
      <c r="L483" s="4" t="s">
        <v>2363</v>
      </c>
      <c r="M483" s="4" t="s">
        <v>128</v>
      </c>
      <c r="N483" s="3">
        <f>SUM(1905-J516)</f>
        <v>80</v>
      </c>
      <c r="CK483" s="15"/>
      <c r="CN483" s="15"/>
      <c r="CP483" s="15"/>
    </row>
    <row r="484" spans="1:94" ht="14.1" customHeight="1" x14ac:dyDescent="0.2">
      <c r="H484" s="14"/>
      <c r="I484" s="3" t="s">
        <v>2580</v>
      </c>
      <c r="J484" s="4">
        <v>1821</v>
      </c>
      <c r="K484" s="66" t="s">
        <v>2641</v>
      </c>
      <c r="L484" s="20" t="s">
        <v>2548</v>
      </c>
      <c r="M484" s="20" t="s">
        <v>2636</v>
      </c>
      <c r="N484" s="14">
        <f>SUM(1915-J517)</f>
        <v>50</v>
      </c>
      <c r="AJ484" s="38"/>
      <c r="AK484" s="6"/>
      <c r="AL484" s="6"/>
      <c r="AM484" s="38"/>
      <c r="AN484" s="6"/>
      <c r="AO484" s="6"/>
      <c r="CK484" s="15"/>
      <c r="CN484" s="15"/>
      <c r="CP484" s="15"/>
    </row>
    <row r="485" spans="1:94" ht="14.1" customHeight="1" x14ac:dyDescent="0.2">
      <c r="H485" s="14"/>
      <c r="I485" s="14" t="s">
        <v>2582</v>
      </c>
      <c r="J485" s="4">
        <v>1830</v>
      </c>
      <c r="K485" s="66" t="s">
        <v>2643</v>
      </c>
      <c r="L485" s="20" t="s">
        <v>2638</v>
      </c>
      <c r="M485" s="20" t="s">
        <v>2639</v>
      </c>
      <c r="N485" s="14">
        <f>SUM(1912-J518)</f>
        <v>9</v>
      </c>
    </row>
    <row r="486" spans="1:94" ht="14.1" customHeight="1" x14ac:dyDescent="0.2">
      <c r="I486" s="3" t="s">
        <v>2582</v>
      </c>
      <c r="J486" s="4">
        <v>1841</v>
      </c>
      <c r="K486" s="66" t="s">
        <v>2645</v>
      </c>
      <c r="L486" s="20" t="s">
        <v>2548</v>
      </c>
      <c r="M486" s="20" t="s">
        <v>2642</v>
      </c>
      <c r="N486" s="14">
        <f>SUM(1908-J519)</f>
        <v>49</v>
      </c>
      <c r="O486" s="38"/>
      <c r="P486" s="6"/>
    </row>
    <row r="487" spans="1:94" ht="14.1" customHeight="1" x14ac:dyDescent="0.2">
      <c r="D487" s="64"/>
      <c r="H487" s="14"/>
      <c r="I487" s="3" t="s">
        <v>2584</v>
      </c>
      <c r="J487" s="4">
        <v>1840</v>
      </c>
      <c r="K487" s="66" t="s">
        <v>2649</v>
      </c>
      <c r="L487" s="4" t="s">
        <v>2548</v>
      </c>
      <c r="M487" s="4" t="s">
        <v>55</v>
      </c>
      <c r="N487" s="3">
        <f>SUM(1923-J520)</f>
        <v>59</v>
      </c>
      <c r="R487" s="38"/>
      <c r="S487" s="6"/>
      <c r="T487" s="6"/>
      <c r="AP487" s="38"/>
    </row>
    <row r="488" spans="1:94" ht="14.1" customHeight="1" x14ac:dyDescent="0.2">
      <c r="D488" s="64"/>
      <c r="I488" s="3" t="s">
        <v>2586</v>
      </c>
      <c r="J488" s="16">
        <v>1847</v>
      </c>
      <c r="K488" s="66" t="s">
        <v>2650</v>
      </c>
      <c r="L488" s="20" t="s">
        <v>2646</v>
      </c>
      <c r="M488" s="20" t="s">
        <v>142</v>
      </c>
      <c r="N488" s="16">
        <f>SUM(1916-J521)</f>
        <v>82</v>
      </c>
    </row>
    <row r="489" spans="1:94" ht="14.1" customHeight="1" x14ac:dyDescent="0.2">
      <c r="I489" s="14" t="s">
        <v>2586</v>
      </c>
      <c r="J489" s="4">
        <v>1852</v>
      </c>
      <c r="K489" s="39" t="s">
        <v>2652</v>
      </c>
      <c r="L489" s="20" t="s">
        <v>847</v>
      </c>
      <c r="M489" s="20" t="s">
        <v>1419</v>
      </c>
      <c r="N489" s="14">
        <f>SUM(1915-J522)</f>
        <v>62</v>
      </c>
    </row>
    <row r="490" spans="1:94" ht="14.1" customHeight="1" x14ac:dyDescent="0.2">
      <c r="D490" s="64"/>
      <c r="I490" s="14" t="s">
        <v>2589</v>
      </c>
      <c r="J490" s="4">
        <v>1857</v>
      </c>
      <c r="K490" s="64" t="s">
        <v>2654</v>
      </c>
      <c r="L490" s="4" t="s">
        <v>2651</v>
      </c>
      <c r="M490" s="4" t="s">
        <v>1290</v>
      </c>
      <c r="N490" s="3">
        <f>SUM(1923-J523)</f>
        <v>35</v>
      </c>
    </row>
    <row r="491" spans="1:94" ht="14.1" customHeight="1" x14ac:dyDescent="0.2">
      <c r="D491" s="64"/>
      <c r="I491" s="14" t="s">
        <v>2592</v>
      </c>
      <c r="J491" s="4">
        <v>1904</v>
      </c>
      <c r="K491" s="66" t="s">
        <v>2657</v>
      </c>
      <c r="L491" s="4" t="s">
        <v>1678</v>
      </c>
      <c r="M491" s="4" t="s">
        <v>100</v>
      </c>
      <c r="N491" s="3">
        <f>SUM(1874-J524)</f>
        <v>0</v>
      </c>
    </row>
    <row r="492" spans="1:94" ht="14.1" customHeight="1" x14ac:dyDescent="0.2">
      <c r="B492" s="14"/>
      <c r="C492" s="14"/>
      <c r="E492" s="14"/>
      <c r="F492" s="14"/>
      <c r="G492" s="87"/>
      <c r="I492" s="3" t="s">
        <v>2595</v>
      </c>
      <c r="J492" s="4">
        <v>1822</v>
      </c>
      <c r="K492" s="66" t="s">
        <v>1864</v>
      </c>
      <c r="L492" s="20" t="s">
        <v>2655</v>
      </c>
      <c r="M492" s="20" t="s">
        <v>377</v>
      </c>
      <c r="N492" s="3">
        <f>SUM(1925-J525)</f>
        <v>75</v>
      </c>
      <c r="W492" s="38"/>
    </row>
    <row r="493" spans="1:94" ht="14.1" customHeight="1" x14ac:dyDescent="0.2">
      <c r="B493" s="14"/>
      <c r="C493" s="14"/>
      <c r="D493" s="64"/>
      <c r="E493" s="14"/>
      <c r="F493" s="14"/>
      <c r="G493" s="87"/>
      <c r="I493" s="3" t="s">
        <v>2595</v>
      </c>
      <c r="J493" s="14" t="s">
        <v>744</v>
      </c>
      <c r="K493" s="66" t="s">
        <v>2662</v>
      </c>
      <c r="L493" s="20" t="s">
        <v>2658</v>
      </c>
      <c r="M493" s="20" t="s">
        <v>1090</v>
      </c>
      <c r="N493" s="14">
        <f>SUM(1873-J526)</f>
        <v>87</v>
      </c>
    </row>
    <row r="494" spans="1:94" ht="14.1" customHeight="1" x14ac:dyDescent="0.2">
      <c r="A494" s="14"/>
      <c r="D494" s="64"/>
      <c r="I494" s="3" t="s">
        <v>2600</v>
      </c>
      <c r="J494" s="10">
        <v>1844</v>
      </c>
      <c r="K494" s="66" t="s">
        <v>2666</v>
      </c>
      <c r="L494" s="20" t="s">
        <v>2660</v>
      </c>
      <c r="M494" s="20" t="s">
        <v>2661</v>
      </c>
      <c r="N494" s="14">
        <f>SUM(1915-J527)</f>
        <v>0</v>
      </c>
      <c r="CL494" s="15"/>
      <c r="CM494" s="15"/>
    </row>
    <row r="495" spans="1:94" ht="14.1" customHeight="1" x14ac:dyDescent="0.2">
      <c r="A495" s="14"/>
      <c r="D495" s="64"/>
      <c r="H495" s="14"/>
      <c r="I495" s="3" t="s">
        <v>2602</v>
      </c>
      <c r="J495" s="10">
        <v>1842</v>
      </c>
      <c r="K495" s="66" t="s">
        <v>2668</v>
      </c>
      <c r="L495" s="20" t="s">
        <v>2663</v>
      </c>
      <c r="M495" s="20" t="s">
        <v>163</v>
      </c>
      <c r="N495" s="14">
        <f>SUM(1906-J528)</f>
        <v>62</v>
      </c>
      <c r="AQ495" s="6"/>
      <c r="AR495" s="6"/>
      <c r="CL495" s="15"/>
      <c r="CM495" s="15"/>
    </row>
    <row r="496" spans="1:94" ht="14.1" customHeight="1" x14ac:dyDescent="0.2">
      <c r="D496" s="64"/>
      <c r="I496" s="14" t="s">
        <v>2604</v>
      </c>
      <c r="J496" s="10">
        <v>1833</v>
      </c>
      <c r="K496" s="66" t="s">
        <v>2670</v>
      </c>
      <c r="L496" s="20" t="s">
        <v>1087</v>
      </c>
      <c r="M496" s="20" t="s">
        <v>2667</v>
      </c>
      <c r="N496" s="14">
        <f>SUM(1906-J529)</f>
        <v>29</v>
      </c>
      <c r="AJ496" s="38"/>
      <c r="AK496" s="6"/>
      <c r="AL496" s="6"/>
      <c r="CL496" s="15"/>
      <c r="CM496" s="15"/>
    </row>
    <row r="497" spans="1:171" ht="14.1" customHeight="1" x14ac:dyDescent="0.2">
      <c r="D497" s="64"/>
      <c r="H497" s="14"/>
      <c r="I497" s="14" t="s">
        <v>2607</v>
      </c>
      <c r="J497" s="20">
        <v>1831</v>
      </c>
      <c r="K497" s="66" t="s">
        <v>2672</v>
      </c>
      <c r="L497" s="20" t="s">
        <v>2620</v>
      </c>
      <c r="M497" s="20" t="s">
        <v>2669</v>
      </c>
      <c r="N497" s="14">
        <f>SUM(1911-J530)</f>
        <v>31</v>
      </c>
      <c r="CL497" s="15"/>
      <c r="CM497" s="15"/>
    </row>
    <row r="498" spans="1:171" ht="14.1" customHeight="1" x14ac:dyDescent="0.2">
      <c r="D498" s="64"/>
      <c r="I498" s="14" t="s">
        <v>2607</v>
      </c>
      <c r="J498" s="20" t="s">
        <v>2180</v>
      </c>
      <c r="K498" s="66" t="s">
        <v>2674</v>
      </c>
      <c r="L498" s="20" t="s">
        <v>1414</v>
      </c>
      <c r="M498" s="20" t="s">
        <v>120</v>
      </c>
      <c r="N498" s="14">
        <f>SUM(1907-J531)</f>
        <v>22</v>
      </c>
      <c r="X498" s="6"/>
      <c r="Y498" s="76"/>
      <c r="CL498" s="15"/>
      <c r="CM498" s="15"/>
    </row>
    <row r="499" spans="1:171" ht="14.1" customHeight="1" x14ac:dyDescent="0.2">
      <c r="D499" s="64"/>
      <c r="I499" s="3" t="s">
        <v>2611</v>
      </c>
      <c r="J499" s="20">
        <v>1855</v>
      </c>
      <c r="K499" s="66" t="s">
        <v>2676</v>
      </c>
      <c r="L499" s="20" t="s">
        <v>1414</v>
      </c>
      <c r="M499" s="20" t="s">
        <v>435</v>
      </c>
      <c r="N499" s="14">
        <f>SUM(1906-J532)</f>
        <v>33</v>
      </c>
      <c r="R499" s="38"/>
      <c r="S499" s="6"/>
      <c r="T499" s="6"/>
      <c r="CT499" s="15"/>
      <c r="CU499" s="15"/>
      <c r="CV499" s="15"/>
      <c r="CW499" s="15"/>
      <c r="CX499" s="15"/>
      <c r="CY499" s="15"/>
    </row>
    <row r="500" spans="1:171" ht="14.1" customHeight="1" x14ac:dyDescent="0.2">
      <c r="B500" s="14"/>
      <c r="C500" s="14"/>
      <c r="D500" s="64"/>
      <c r="E500" s="14"/>
      <c r="F500" s="14"/>
      <c r="G500" s="87"/>
      <c r="I500" s="14" t="s">
        <v>2611</v>
      </c>
      <c r="J500" s="4">
        <v>1861</v>
      </c>
      <c r="K500" s="64" t="s">
        <v>2679</v>
      </c>
      <c r="L500" s="4" t="s">
        <v>1325</v>
      </c>
      <c r="M500" s="4" t="s">
        <v>128</v>
      </c>
      <c r="N500" s="3">
        <f>SUM(1905-J533)</f>
        <v>66</v>
      </c>
      <c r="BR500" s="38"/>
      <c r="BS500" s="6"/>
      <c r="BT500" s="6"/>
      <c r="BU500" s="76"/>
      <c r="CT500" s="15"/>
      <c r="CU500" s="15"/>
      <c r="CV500" s="15"/>
      <c r="CW500" s="15"/>
      <c r="CX500" s="15"/>
      <c r="CY500" s="15"/>
    </row>
    <row r="501" spans="1:171" ht="14.1" customHeight="1" x14ac:dyDescent="0.2">
      <c r="B501" s="14"/>
      <c r="C501" s="14"/>
      <c r="D501" s="64"/>
      <c r="E501" s="14"/>
      <c r="F501" s="14"/>
      <c r="G501" s="87"/>
      <c r="I501" s="14" t="s">
        <v>2616</v>
      </c>
      <c r="J501" s="4">
        <v>1843</v>
      </c>
      <c r="K501" s="66" t="s">
        <v>2680</v>
      </c>
      <c r="L501" s="4" t="s">
        <v>491</v>
      </c>
      <c r="M501" s="4" t="s">
        <v>2677</v>
      </c>
      <c r="N501" s="3">
        <f>SUM(1905-J534)</f>
        <v>75</v>
      </c>
      <c r="BR501" s="38"/>
      <c r="BS501" s="6"/>
      <c r="BT501" s="6"/>
      <c r="BU501" s="76"/>
      <c r="CT501" s="15"/>
      <c r="CU501" s="15"/>
      <c r="CV501" s="15"/>
      <c r="CW501" s="15"/>
      <c r="CX501" s="15"/>
      <c r="CY501" s="15"/>
    </row>
    <row r="502" spans="1:171" ht="14.1" customHeight="1" x14ac:dyDescent="0.2">
      <c r="A502" s="14"/>
      <c r="I502" s="14" t="s">
        <v>2618</v>
      </c>
      <c r="J502" s="4">
        <v>1832</v>
      </c>
      <c r="K502" s="66" t="s">
        <v>2683</v>
      </c>
      <c r="L502" s="14" t="s">
        <v>2268</v>
      </c>
      <c r="M502" s="14" t="s">
        <v>246</v>
      </c>
      <c r="N502" s="14">
        <f>SUM(1917-J535)</f>
        <v>81</v>
      </c>
      <c r="BR502" s="38"/>
      <c r="BS502" s="6"/>
      <c r="BT502" s="6"/>
      <c r="BU502" s="76"/>
      <c r="CT502" s="15"/>
      <c r="CU502" s="15"/>
      <c r="CV502" s="15"/>
      <c r="CW502" s="15"/>
      <c r="CX502" s="15"/>
      <c r="CY502" s="15"/>
    </row>
    <row r="503" spans="1:171" ht="14.1" customHeight="1" x14ac:dyDescent="0.2">
      <c r="A503" s="14"/>
      <c r="I503" s="14" t="s">
        <v>2621</v>
      </c>
      <c r="J503" s="4">
        <v>1827</v>
      </c>
      <c r="K503" s="66" t="s">
        <v>2686</v>
      </c>
      <c r="L503" s="4" t="s">
        <v>2681</v>
      </c>
      <c r="M503" s="4" t="s">
        <v>272</v>
      </c>
      <c r="N503" s="3">
        <f>SUM(1905-J536)</f>
        <v>73</v>
      </c>
      <c r="BR503" s="38"/>
      <c r="BS503" s="6"/>
      <c r="BT503" s="6"/>
      <c r="BU503" s="76"/>
      <c r="CT503" s="15"/>
      <c r="CU503" s="15"/>
      <c r="CV503" s="15"/>
      <c r="CW503" s="15"/>
      <c r="CX503" s="15"/>
      <c r="CY503" s="15"/>
    </row>
    <row r="504" spans="1:171" ht="14.1" customHeight="1" x14ac:dyDescent="0.2">
      <c r="I504" s="14" t="s">
        <v>2623</v>
      </c>
      <c r="J504" s="20">
        <v>1907</v>
      </c>
      <c r="K504" s="64" t="s">
        <v>2690</v>
      </c>
      <c r="L504" s="20" t="s">
        <v>2684</v>
      </c>
      <c r="M504" s="20" t="s">
        <v>1457</v>
      </c>
      <c r="N504" s="14">
        <f>SUM(1914-J537)</f>
        <v>36</v>
      </c>
      <c r="BR504" s="38"/>
      <c r="BS504" s="6"/>
      <c r="BT504" s="6"/>
      <c r="BU504" s="76"/>
    </row>
    <row r="505" spans="1:171" ht="14.1" customHeight="1" x14ac:dyDescent="0.2">
      <c r="D505" s="64"/>
      <c r="I505" s="14" t="s">
        <v>2625</v>
      </c>
      <c r="J505" s="20">
        <v>1839</v>
      </c>
      <c r="K505" s="66" t="s">
        <v>2693</v>
      </c>
      <c r="L505" s="20" t="s">
        <v>2687</v>
      </c>
      <c r="M505" s="20" t="s">
        <v>2688</v>
      </c>
      <c r="N505" s="14">
        <f>SUM(1907-J538)</f>
        <v>80</v>
      </c>
      <c r="W505" s="38"/>
      <c r="BA505" s="6"/>
    </row>
    <row r="506" spans="1:171" ht="14.1" customHeight="1" x14ac:dyDescent="0.2">
      <c r="D506" s="64"/>
      <c r="I506" s="3" t="s">
        <v>2625</v>
      </c>
      <c r="J506" s="20">
        <v>1848</v>
      </c>
      <c r="K506" s="66" t="s">
        <v>2696</v>
      </c>
      <c r="L506" s="83" t="s">
        <v>2691</v>
      </c>
      <c r="M506" s="14" t="s">
        <v>205</v>
      </c>
      <c r="N506" s="14">
        <f>SUM(1921-J539)</f>
        <v>36</v>
      </c>
      <c r="BA506" s="6"/>
    </row>
    <row r="507" spans="1:171" ht="14.1" customHeight="1" x14ac:dyDescent="0.2">
      <c r="D507" s="64"/>
      <c r="I507" s="14" t="s">
        <v>2629</v>
      </c>
      <c r="J507" s="4">
        <v>1848</v>
      </c>
      <c r="K507" s="66" t="s">
        <v>2698</v>
      </c>
      <c r="L507" s="4" t="s">
        <v>272</v>
      </c>
      <c r="M507" s="4" t="s">
        <v>2694</v>
      </c>
      <c r="N507" s="3">
        <f>SUM(1923-J540)</f>
        <v>1</v>
      </c>
      <c r="AP507" s="38"/>
      <c r="BA507" s="6"/>
    </row>
    <row r="508" spans="1:171" ht="14.1" customHeight="1" x14ac:dyDescent="0.2">
      <c r="B508" s="14"/>
      <c r="C508" s="14"/>
      <c r="E508" s="14"/>
      <c r="F508" s="14"/>
      <c r="G508" s="87"/>
      <c r="I508" s="3" t="s">
        <v>2633</v>
      </c>
      <c r="J508" s="20">
        <v>1854</v>
      </c>
      <c r="K508" s="66" t="s">
        <v>2700</v>
      </c>
      <c r="L508" s="4" t="s">
        <v>966</v>
      </c>
      <c r="M508" s="4" t="s">
        <v>2506</v>
      </c>
      <c r="N508" s="3">
        <f>SUM(1923-J541)</f>
        <v>45</v>
      </c>
      <c r="BA508" s="6"/>
    </row>
    <row r="509" spans="1:171" ht="14.1" customHeight="1" x14ac:dyDescent="0.2">
      <c r="D509" s="64"/>
      <c r="I509" s="14" t="s">
        <v>2633</v>
      </c>
      <c r="J509" s="20">
        <v>1840</v>
      </c>
      <c r="K509" s="66" t="s">
        <v>2702</v>
      </c>
      <c r="L509" s="20" t="s">
        <v>25</v>
      </c>
      <c r="M509" s="20"/>
      <c r="N509" s="14">
        <f>SUM(1920-J542)</f>
        <v>0</v>
      </c>
      <c r="Q509" s="76"/>
      <c r="BA509" s="6"/>
    </row>
    <row r="510" spans="1:171" ht="14.1" customHeight="1" x14ac:dyDescent="0.2">
      <c r="A510" s="14"/>
      <c r="I510" s="14" t="s">
        <v>2633</v>
      </c>
      <c r="J510" s="20" t="s">
        <v>1667</v>
      </c>
      <c r="K510" s="66" t="s">
        <v>519</v>
      </c>
      <c r="L510" s="20" t="s">
        <v>2701</v>
      </c>
      <c r="M510" s="20" t="s">
        <v>104</v>
      </c>
      <c r="N510" s="14">
        <f>SUM(1919-J543)</f>
        <v>74</v>
      </c>
      <c r="CB510" s="15"/>
      <c r="CC510" s="6"/>
      <c r="CD510" s="6"/>
      <c r="CE510" s="6"/>
      <c r="CF510" s="15"/>
      <c r="CG510" s="15"/>
      <c r="CH510" s="15"/>
      <c r="CI510" s="15"/>
      <c r="CJ510" s="15"/>
      <c r="CQ510" s="15"/>
      <c r="CR510" s="15"/>
      <c r="CS510" s="15"/>
      <c r="CZ510" s="15"/>
      <c r="DA510" s="15"/>
      <c r="DB510" s="15"/>
      <c r="DC510" s="15"/>
      <c r="DD510" s="15"/>
      <c r="DE510" s="15"/>
      <c r="DF510" s="15"/>
      <c r="DG510" s="15"/>
      <c r="DH510" s="15"/>
      <c r="DI510" s="15"/>
      <c r="DJ510" s="15"/>
      <c r="DK510" s="15"/>
      <c r="DL510" s="15"/>
      <c r="DM510" s="15"/>
      <c r="DN510" s="15"/>
      <c r="DO510" s="15"/>
      <c r="DP510" s="15"/>
      <c r="DQ510" s="15"/>
      <c r="DR510" s="15"/>
      <c r="DS510" s="15"/>
      <c r="DT510" s="15"/>
      <c r="DU510" s="15"/>
      <c r="DV510" s="15"/>
      <c r="DW510" s="15"/>
      <c r="DX510" s="15"/>
      <c r="DY510" s="15"/>
      <c r="DZ510" s="15"/>
      <c r="EA510" s="15"/>
      <c r="EB510" s="15"/>
      <c r="EC510" s="15"/>
      <c r="ED510" s="15"/>
      <c r="EE510" s="15"/>
      <c r="EF510" s="15"/>
      <c r="EG510" s="15"/>
      <c r="EH510" s="15"/>
      <c r="EI510" s="15"/>
      <c r="EJ510" s="15"/>
      <c r="EK510" s="15"/>
      <c r="EL510" s="15"/>
      <c r="EM510" s="15"/>
      <c r="EN510" s="15"/>
      <c r="EO510" s="15"/>
      <c r="EP510" s="15"/>
      <c r="EQ510" s="15"/>
      <c r="ER510" s="15"/>
      <c r="ES510" s="15"/>
      <c r="ET510" s="15"/>
      <c r="EU510" s="15"/>
      <c r="EV510" s="15"/>
      <c r="EW510" s="15"/>
      <c r="EX510" s="15"/>
      <c r="EY510" s="15"/>
      <c r="EZ510" s="15"/>
      <c r="FA510" s="15"/>
      <c r="FB510" s="15"/>
      <c r="FC510" s="15"/>
      <c r="FD510" s="15"/>
      <c r="FE510" s="15"/>
      <c r="FF510" s="15"/>
      <c r="FG510" s="15"/>
      <c r="FH510" s="15"/>
      <c r="FI510" s="15"/>
      <c r="FJ510" s="15"/>
      <c r="FK510" s="15"/>
      <c r="FL510" s="15"/>
      <c r="FM510" s="15"/>
      <c r="FN510" s="15"/>
      <c r="FO510" s="15"/>
    </row>
    <row r="511" spans="1:171" ht="14.1" customHeight="1" x14ac:dyDescent="0.2">
      <c r="B511" s="14"/>
      <c r="C511" s="14"/>
      <c r="D511" s="64"/>
      <c r="E511" s="14"/>
      <c r="F511" s="14"/>
      <c r="G511" s="87"/>
      <c r="I511" s="14" t="s">
        <v>2640</v>
      </c>
      <c r="J511" s="20">
        <v>1851</v>
      </c>
      <c r="K511" s="66" t="s">
        <v>2707</v>
      </c>
      <c r="L511" s="20" t="s">
        <v>2703</v>
      </c>
      <c r="M511" s="20" t="s">
        <v>432</v>
      </c>
      <c r="N511" s="16">
        <f>SUM(1916-J544)</f>
        <v>34</v>
      </c>
      <c r="AM511" s="38"/>
      <c r="AN511" s="6"/>
      <c r="AO511" s="6"/>
      <c r="CB511" s="15"/>
      <c r="CC511" s="6"/>
      <c r="CD511" s="6"/>
      <c r="CE511" s="6"/>
      <c r="CF511" s="15"/>
      <c r="CG511" s="15"/>
      <c r="CH511" s="15"/>
      <c r="CI511" s="15"/>
      <c r="CJ511" s="15"/>
      <c r="CQ511" s="15"/>
      <c r="CR511" s="15"/>
      <c r="CS511" s="15"/>
      <c r="CZ511" s="15"/>
      <c r="DA511" s="15"/>
      <c r="DB511" s="15"/>
      <c r="DC511" s="15"/>
      <c r="DD511" s="15"/>
      <c r="DE511" s="15"/>
      <c r="DF511" s="15"/>
      <c r="DG511" s="15"/>
      <c r="DH511" s="15"/>
      <c r="DI511" s="15"/>
      <c r="DJ511" s="15"/>
      <c r="DK511" s="15"/>
      <c r="DL511" s="15"/>
      <c r="DM511" s="15"/>
      <c r="DN511" s="15"/>
      <c r="DO511" s="15"/>
      <c r="DP511" s="15"/>
      <c r="DQ511" s="15"/>
      <c r="DR511" s="15"/>
      <c r="DS511" s="15"/>
      <c r="DT511" s="15"/>
      <c r="DU511" s="15"/>
      <c r="DV511" s="15"/>
      <c r="DW511" s="15"/>
      <c r="DX511" s="15"/>
      <c r="DY511" s="15"/>
      <c r="DZ511" s="15"/>
      <c r="EA511" s="15"/>
      <c r="EB511" s="15"/>
      <c r="EC511" s="15"/>
      <c r="ED511" s="15"/>
      <c r="EE511" s="15"/>
      <c r="EF511" s="15"/>
      <c r="EG511" s="15"/>
      <c r="EH511" s="15"/>
      <c r="EI511" s="15"/>
      <c r="EJ511" s="15"/>
      <c r="EK511" s="15"/>
      <c r="EL511" s="15"/>
      <c r="EM511" s="15"/>
      <c r="EN511" s="15"/>
      <c r="EO511" s="15"/>
      <c r="EP511" s="15"/>
      <c r="EQ511" s="15"/>
      <c r="ER511" s="15"/>
      <c r="ES511" s="15"/>
      <c r="ET511" s="15"/>
      <c r="EU511" s="15"/>
      <c r="EV511" s="15"/>
      <c r="EW511" s="15"/>
      <c r="EX511" s="15"/>
      <c r="EY511" s="15"/>
      <c r="EZ511" s="15"/>
      <c r="FA511" s="15"/>
      <c r="FB511" s="15"/>
      <c r="FC511" s="15"/>
      <c r="FD511" s="15"/>
      <c r="FE511" s="15"/>
      <c r="FF511" s="15"/>
      <c r="FG511" s="15"/>
      <c r="FH511" s="15"/>
      <c r="FI511" s="15"/>
      <c r="FJ511" s="15"/>
      <c r="FK511" s="15"/>
      <c r="FL511" s="15"/>
      <c r="FM511" s="15"/>
      <c r="FN511" s="15"/>
      <c r="FO511" s="15"/>
    </row>
    <row r="512" spans="1:171" ht="14.1" customHeight="1" x14ac:dyDescent="0.2">
      <c r="B512" s="14"/>
      <c r="C512" s="14"/>
      <c r="E512" s="14"/>
      <c r="F512" s="14"/>
      <c r="G512" s="87"/>
      <c r="I512" s="3" t="s">
        <v>2640</v>
      </c>
      <c r="J512" s="20">
        <v>1856</v>
      </c>
      <c r="K512" s="66" t="s">
        <v>2708</v>
      </c>
      <c r="L512" s="20" t="s">
        <v>2705</v>
      </c>
      <c r="M512" s="20" t="s">
        <v>55</v>
      </c>
      <c r="N512" s="14">
        <f>SUM(1907-J545)</f>
        <v>74</v>
      </c>
      <c r="CB512" s="15"/>
      <c r="CC512" s="6"/>
      <c r="CD512" s="6"/>
      <c r="CE512" s="6"/>
      <c r="CF512" s="15"/>
      <c r="CG512" s="15"/>
      <c r="CH512" s="15"/>
      <c r="CI512" s="15"/>
      <c r="CJ512" s="15"/>
      <c r="CQ512" s="15"/>
      <c r="CR512" s="15"/>
      <c r="CS512" s="15"/>
      <c r="CZ512" s="15"/>
      <c r="DA512" s="15"/>
      <c r="DB512" s="15"/>
      <c r="DC512" s="15"/>
      <c r="DD512" s="15"/>
      <c r="DE512" s="15"/>
      <c r="DF512" s="15"/>
      <c r="DG512" s="15"/>
      <c r="DH512" s="15"/>
      <c r="DI512" s="15"/>
      <c r="DJ512" s="15"/>
      <c r="DK512" s="15"/>
      <c r="DL512" s="15"/>
      <c r="DM512" s="15"/>
      <c r="DN512" s="15"/>
      <c r="DO512" s="15"/>
      <c r="DP512" s="15"/>
      <c r="DQ512" s="15"/>
      <c r="DR512" s="15"/>
      <c r="DS512" s="15"/>
      <c r="DT512" s="15"/>
      <c r="DU512" s="15"/>
      <c r="DV512" s="15"/>
      <c r="DW512" s="15"/>
      <c r="DX512" s="15"/>
      <c r="DY512" s="15"/>
      <c r="DZ512" s="15"/>
      <c r="EA512" s="15"/>
      <c r="EB512" s="15"/>
      <c r="EC512" s="15"/>
      <c r="ED512" s="15"/>
      <c r="EE512" s="15"/>
      <c r="EF512" s="15"/>
      <c r="EG512" s="15"/>
      <c r="EH512" s="15"/>
      <c r="EI512" s="15"/>
      <c r="EJ512" s="15"/>
      <c r="EK512" s="15"/>
      <c r="EL512" s="15"/>
      <c r="EM512" s="15"/>
      <c r="EN512" s="15"/>
      <c r="EO512" s="15"/>
      <c r="EP512" s="15"/>
      <c r="EQ512" s="15"/>
      <c r="ER512" s="15"/>
      <c r="ES512" s="15"/>
      <c r="ET512" s="15"/>
      <c r="EU512" s="15"/>
      <c r="EV512" s="15"/>
      <c r="EW512" s="15"/>
      <c r="EX512" s="15"/>
      <c r="EY512" s="15"/>
      <c r="EZ512" s="15"/>
      <c r="FA512" s="15"/>
      <c r="FB512" s="15"/>
      <c r="FC512" s="15"/>
      <c r="FD512" s="15"/>
      <c r="FE512" s="15"/>
      <c r="FF512" s="15"/>
      <c r="FG512" s="15"/>
      <c r="FH512" s="15"/>
      <c r="FI512" s="15"/>
      <c r="FJ512" s="15"/>
      <c r="FK512" s="15"/>
      <c r="FL512" s="15"/>
      <c r="FM512" s="15"/>
      <c r="FN512" s="15"/>
      <c r="FO512" s="15"/>
    </row>
    <row r="513" spans="1:171" ht="14.1" customHeight="1" x14ac:dyDescent="0.2">
      <c r="A513" s="14"/>
      <c r="D513" s="64"/>
      <c r="I513" s="14" t="s">
        <v>2644</v>
      </c>
      <c r="J513" s="20">
        <v>1843</v>
      </c>
      <c r="K513" s="66" t="s">
        <v>2132</v>
      </c>
      <c r="L513" s="20" t="s">
        <v>2646</v>
      </c>
      <c r="M513" s="20" t="s">
        <v>128</v>
      </c>
      <c r="N513" s="14">
        <f>SUM(1907-J546)</f>
        <v>75</v>
      </c>
      <c r="CB513" s="15"/>
      <c r="CC513" s="6"/>
      <c r="CD513" s="6"/>
      <c r="CE513" s="6"/>
      <c r="CF513" s="15"/>
      <c r="CG513" s="15"/>
      <c r="CH513" s="15"/>
      <c r="CI513" s="15"/>
      <c r="CJ513" s="15"/>
      <c r="CQ513" s="15"/>
      <c r="CR513" s="15"/>
      <c r="CS513" s="15"/>
      <c r="CZ513" s="15"/>
      <c r="DA513" s="15"/>
      <c r="DB513" s="15"/>
      <c r="DC513" s="15"/>
      <c r="DD513" s="15"/>
      <c r="DE513" s="15"/>
      <c r="DF513" s="15"/>
      <c r="DG513" s="15"/>
      <c r="DH513" s="15"/>
      <c r="DI513" s="15"/>
      <c r="DJ513" s="15"/>
      <c r="DK513" s="15"/>
      <c r="DL513" s="15"/>
      <c r="DM513" s="15"/>
      <c r="DN513" s="15"/>
      <c r="DO513" s="15"/>
      <c r="DP513" s="15"/>
      <c r="DQ513" s="15"/>
      <c r="DR513" s="15"/>
      <c r="DS513" s="15"/>
      <c r="DT513" s="15"/>
      <c r="DU513" s="15"/>
      <c r="DV513" s="15"/>
      <c r="DW513" s="15"/>
      <c r="DX513" s="15"/>
      <c r="DY513" s="15"/>
      <c r="DZ513" s="15"/>
      <c r="EA513" s="15"/>
      <c r="EB513" s="15"/>
      <c r="EC513" s="15"/>
      <c r="ED513" s="15"/>
      <c r="EE513" s="15"/>
      <c r="EF513" s="15"/>
      <c r="EG513" s="15"/>
      <c r="EH513" s="15"/>
      <c r="EI513" s="15"/>
      <c r="EJ513" s="15"/>
      <c r="EK513" s="15"/>
      <c r="EL513" s="15"/>
      <c r="EM513" s="15"/>
      <c r="EN513" s="15"/>
      <c r="EO513" s="15"/>
      <c r="EP513" s="15"/>
      <c r="EQ513" s="15"/>
      <c r="ER513" s="15"/>
      <c r="ES513" s="15"/>
      <c r="ET513" s="15"/>
      <c r="EU513" s="15"/>
      <c r="EV513" s="15"/>
      <c r="EW513" s="15"/>
      <c r="EX513" s="15"/>
      <c r="EY513" s="15"/>
      <c r="EZ513" s="15"/>
      <c r="FA513" s="15"/>
      <c r="FB513" s="15"/>
      <c r="FC513" s="15"/>
      <c r="FD513" s="15"/>
      <c r="FE513" s="15"/>
      <c r="FF513" s="15"/>
      <c r="FG513" s="15"/>
      <c r="FH513" s="15"/>
      <c r="FI513" s="15"/>
      <c r="FJ513" s="15"/>
      <c r="FK513" s="15"/>
      <c r="FL513" s="15"/>
      <c r="FM513" s="15"/>
      <c r="FN513" s="15"/>
      <c r="FO513" s="15"/>
    </row>
    <row r="514" spans="1:171" s="15" customFormat="1" ht="14.1" customHeight="1" x14ac:dyDescent="0.2">
      <c r="A514" s="14"/>
      <c r="B514" s="3"/>
      <c r="C514" s="3"/>
      <c r="D514" s="64"/>
      <c r="E514" s="3"/>
      <c r="F514" s="3"/>
      <c r="G514" s="34"/>
      <c r="H514" s="14"/>
      <c r="I514" s="14" t="s">
        <v>2647</v>
      </c>
      <c r="J514" s="4">
        <v>1862</v>
      </c>
      <c r="K514" s="66" t="s">
        <v>2711</v>
      </c>
      <c r="L514" s="20" t="s">
        <v>2709</v>
      </c>
      <c r="M514" s="20" t="s">
        <v>2710</v>
      </c>
      <c r="N514" s="14">
        <f>SUM(1906-J547)</f>
        <v>68</v>
      </c>
      <c r="O514" s="35"/>
      <c r="P514" s="3"/>
      <c r="Q514" s="34"/>
      <c r="R514" s="35"/>
      <c r="S514" s="3"/>
      <c r="T514" s="3"/>
      <c r="U514" s="3"/>
      <c r="V514" s="34"/>
      <c r="W514" s="35"/>
      <c r="X514" s="3"/>
      <c r="Y514" s="34"/>
      <c r="Z514" s="35"/>
      <c r="AA514" s="3"/>
      <c r="AB514" s="34"/>
      <c r="AC514" s="35"/>
      <c r="AD514" s="3"/>
      <c r="AE514" s="3"/>
      <c r="AF514" s="34"/>
      <c r="AG514" s="3"/>
      <c r="AH514" s="3"/>
      <c r="AI514" s="3"/>
      <c r="AJ514" s="35"/>
      <c r="AK514" s="3"/>
      <c r="AL514" s="3"/>
      <c r="AM514" s="35"/>
      <c r="AN514" s="3"/>
      <c r="AO514" s="3"/>
      <c r="AP514" s="35"/>
      <c r="AQ514" s="3"/>
      <c r="AR514" s="3"/>
      <c r="AS514" s="34"/>
      <c r="AT514" s="35"/>
      <c r="AU514" s="3"/>
      <c r="AV514" s="3"/>
      <c r="AW514" s="34"/>
      <c r="AX514" s="35"/>
      <c r="AY514" s="3"/>
      <c r="AZ514" s="3"/>
      <c r="BA514" s="3"/>
      <c r="BB514" s="35"/>
      <c r="BC514" s="3"/>
      <c r="BD514" s="3"/>
      <c r="BE514" s="35"/>
      <c r="BF514" s="3"/>
      <c r="BG514" s="3"/>
      <c r="BH514" s="118"/>
      <c r="BI514" s="35"/>
      <c r="BJ514" s="2"/>
      <c r="BK514" s="2"/>
      <c r="BL514" s="127"/>
      <c r="BM514" s="2"/>
      <c r="BN514" s="131"/>
      <c r="BO514" s="35"/>
      <c r="BP514" s="3"/>
      <c r="BQ514" s="34"/>
      <c r="BR514" s="35"/>
      <c r="BS514" s="3"/>
      <c r="BT514" s="3"/>
      <c r="BU514" s="34"/>
      <c r="BV514" s="2"/>
      <c r="BW514" s="2"/>
      <c r="BX514" s="2"/>
      <c r="BY514" s="2"/>
      <c r="BZ514" s="2"/>
      <c r="CA514" s="2"/>
      <c r="CC514" s="6"/>
      <c r="CD514" s="6"/>
      <c r="CE514" s="6"/>
      <c r="CK514" s="2"/>
      <c r="CL514" s="2"/>
      <c r="CM514" s="2"/>
      <c r="CN514" s="2"/>
      <c r="CO514" s="2"/>
      <c r="CP514" s="2"/>
      <c r="CT514" s="2"/>
      <c r="CU514" s="2"/>
      <c r="CV514" s="2"/>
      <c r="CW514" s="2"/>
      <c r="CX514" s="2"/>
      <c r="CY514" s="2"/>
    </row>
    <row r="515" spans="1:171" s="15" customFormat="1" ht="14.1" customHeight="1" x14ac:dyDescent="0.2">
      <c r="A515" s="3"/>
      <c r="B515" s="3"/>
      <c r="C515" s="3"/>
      <c r="D515" s="64"/>
      <c r="E515" s="3"/>
      <c r="F515" s="3"/>
      <c r="G515" s="34"/>
      <c r="H515" s="14"/>
      <c r="I515" s="3" t="s">
        <v>2647</v>
      </c>
      <c r="J515" s="20">
        <v>1896</v>
      </c>
      <c r="K515" s="66" t="s">
        <v>2714</v>
      </c>
      <c r="L515" s="20" t="s">
        <v>541</v>
      </c>
      <c r="M515" s="20" t="s">
        <v>278</v>
      </c>
      <c r="N515" s="14">
        <f>SUM(1913-J548)</f>
        <v>57</v>
      </c>
      <c r="O515" s="35"/>
      <c r="P515" s="3"/>
      <c r="Q515" s="34"/>
      <c r="R515" s="35"/>
      <c r="S515" s="3"/>
      <c r="T515" s="3"/>
      <c r="U515" s="3"/>
      <c r="V515" s="34"/>
      <c r="W515" s="35"/>
      <c r="X515" s="3"/>
      <c r="Y515" s="34"/>
      <c r="Z515" s="35"/>
      <c r="AA515" s="3"/>
      <c r="AB515" s="34"/>
      <c r="AC515" s="35"/>
      <c r="AD515" s="3"/>
      <c r="AE515" s="3"/>
      <c r="AF515" s="34"/>
      <c r="AG515" s="3"/>
      <c r="AH515" s="3"/>
      <c r="AI515" s="3"/>
      <c r="AJ515" s="35"/>
      <c r="AK515" s="3"/>
      <c r="AL515" s="3"/>
      <c r="AM515" s="35"/>
      <c r="AN515" s="3"/>
      <c r="AO515" s="3"/>
      <c r="AP515" s="35"/>
      <c r="AQ515" s="3"/>
      <c r="AR515" s="3"/>
      <c r="AS515" s="34"/>
      <c r="AT515" s="35"/>
      <c r="AU515" s="3"/>
      <c r="AV515" s="3"/>
      <c r="AW515" s="34"/>
      <c r="AX515" s="35"/>
      <c r="AY515" s="3"/>
      <c r="AZ515" s="3"/>
      <c r="BA515" s="3"/>
      <c r="BB515" s="35"/>
      <c r="BC515" s="3"/>
      <c r="BD515" s="3"/>
      <c r="BE515" s="35"/>
      <c r="BF515" s="3"/>
      <c r="BG515" s="3"/>
      <c r="BH515" s="118"/>
      <c r="BI515" s="35"/>
      <c r="BJ515" s="2"/>
      <c r="BK515" s="2"/>
      <c r="BL515" s="127"/>
      <c r="BM515" s="2"/>
      <c r="BN515" s="131"/>
      <c r="BO515" s="35"/>
      <c r="BP515" s="3"/>
      <c r="BQ515" s="34"/>
      <c r="BR515" s="35"/>
      <c r="BS515" s="3"/>
      <c r="BT515" s="3"/>
      <c r="BU515" s="34"/>
      <c r="BV515" s="2"/>
      <c r="BW515" s="2"/>
      <c r="BX515" s="2"/>
      <c r="BY515" s="2"/>
      <c r="BZ515" s="2"/>
      <c r="CA515" s="2"/>
      <c r="CB515" s="2"/>
      <c r="CC515" s="3"/>
      <c r="CD515" s="3"/>
      <c r="CE515" s="3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2"/>
      <c r="DO515" s="2"/>
      <c r="DP515" s="2"/>
      <c r="DQ515" s="2"/>
      <c r="DR515" s="2"/>
      <c r="DS515" s="2"/>
      <c r="DT515" s="2"/>
      <c r="DU515" s="2"/>
      <c r="DV515" s="2"/>
      <c r="DW515" s="2"/>
      <c r="DX515" s="2"/>
      <c r="DY515" s="2"/>
      <c r="DZ515" s="2"/>
      <c r="EA515" s="2"/>
      <c r="EB515" s="2"/>
      <c r="EC515" s="2"/>
      <c r="ED515" s="2"/>
      <c r="EE515" s="2"/>
      <c r="EF515" s="2"/>
      <c r="EG515" s="2"/>
      <c r="EH515" s="2"/>
      <c r="EI515" s="2"/>
      <c r="EJ515" s="2"/>
      <c r="EK515" s="2"/>
      <c r="EL515" s="2"/>
      <c r="EM515" s="2"/>
      <c r="EN515" s="2"/>
      <c r="EO515" s="2"/>
      <c r="EP515" s="2"/>
      <c r="EQ515" s="2"/>
      <c r="ER515" s="2"/>
      <c r="ES515" s="2"/>
      <c r="ET515" s="2"/>
      <c r="EU515" s="2"/>
      <c r="EV515" s="2"/>
      <c r="EW515" s="2"/>
      <c r="EX515" s="2"/>
      <c r="EY515" s="2"/>
      <c r="EZ515" s="2"/>
      <c r="FA515" s="2"/>
      <c r="FB515" s="2"/>
      <c r="FC515" s="2"/>
      <c r="FD515" s="2"/>
      <c r="FE515" s="2"/>
      <c r="FF515" s="2"/>
      <c r="FG515" s="2"/>
      <c r="FH515" s="2"/>
      <c r="FI515" s="2"/>
      <c r="FJ515" s="2"/>
      <c r="FK515" s="2"/>
      <c r="FL515" s="2"/>
      <c r="FM515" s="2"/>
      <c r="FN515" s="2"/>
      <c r="FO515" s="2"/>
    </row>
    <row r="516" spans="1:171" s="15" customFormat="1" ht="14.1" customHeight="1" x14ac:dyDescent="0.2">
      <c r="A516" s="3"/>
      <c r="B516" s="14"/>
      <c r="C516" s="14"/>
      <c r="D516" s="64"/>
      <c r="E516" s="14"/>
      <c r="F516" s="14"/>
      <c r="G516" s="87"/>
      <c r="H516" s="14"/>
      <c r="I516" s="3" t="s">
        <v>2647</v>
      </c>
      <c r="J516" s="4">
        <v>1825</v>
      </c>
      <c r="K516" s="66" t="s">
        <v>2715</v>
      </c>
      <c r="L516" s="20" t="s">
        <v>966</v>
      </c>
      <c r="M516" s="20" t="s">
        <v>125</v>
      </c>
      <c r="N516" s="14">
        <f>SUM(1918-J549)</f>
        <v>76</v>
      </c>
      <c r="O516" s="35"/>
      <c r="P516" s="3"/>
      <c r="Q516" s="34"/>
      <c r="R516" s="35"/>
      <c r="S516" s="3"/>
      <c r="T516" s="3"/>
      <c r="U516" s="3"/>
      <c r="V516" s="34"/>
      <c r="W516" s="35"/>
      <c r="X516" s="3"/>
      <c r="Y516" s="34"/>
      <c r="Z516" s="35"/>
      <c r="AA516" s="3"/>
      <c r="AB516" s="34"/>
      <c r="AC516" s="35"/>
      <c r="AD516" s="3"/>
      <c r="AE516" s="3"/>
      <c r="AF516" s="34"/>
      <c r="AG516" s="3"/>
      <c r="AH516" s="3"/>
      <c r="AI516" s="3"/>
      <c r="AJ516" s="35"/>
      <c r="AK516" s="3"/>
      <c r="AL516" s="3"/>
      <c r="AM516" s="35"/>
      <c r="AN516" s="3"/>
      <c r="AO516" s="3"/>
      <c r="AP516" s="35"/>
      <c r="AQ516" s="3"/>
      <c r="AR516" s="3"/>
      <c r="AS516" s="34"/>
      <c r="AT516" s="35"/>
      <c r="AU516" s="3"/>
      <c r="AV516" s="6"/>
      <c r="AW516" s="76"/>
      <c r="AX516" s="35"/>
      <c r="AY516" s="3"/>
      <c r="AZ516" s="3"/>
      <c r="BA516" s="3"/>
      <c r="BB516" s="35"/>
      <c r="BC516" s="6"/>
      <c r="BD516" s="6"/>
      <c r="BE516" s="35"/>
      <c r="BF516" s="3"/>
      <c r="BG516" s="3"/>
      <c r="BH516" s="118"/>
      <c r="BI516" s="35"/>
      <c r="BJ516" s="2"/>
      <c r="BK516" s="2"/>
      <c r="BL516" s="127"/>
      <c r="BM516" s="2"/>
      <c r="BN516" s="131"/>
      <c r="BO516" s="35"/>
      <c r="BP516" s="3"/>
      <c r="BQ516" s="34"/>
      <c r="BR516" s="35"/>
      <c r="BS516" s="3"/>
      <c r="BT516" s="3"/>
      <c r="BU516" s="34"/>
      <c r="BV516" s="2"/>
      <c r="BW516" s="2"/>
      <c r="BX516" s="2"/>
      <c r="BY516" s="2"/>
      <c r="BZ516" s="2"/>
      <c r="CA516" s="2"/>
      <c r="CB516" s="2"/>
      <c r="CC516" s="3"/>
      <c r="CD516" s="3"/>
      <c r="CE516" s="3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  <c r="DT516" s="2"/>
      <c r="DU516" s="2"/>
      <c r="DV516" s="2"/>
      <c r="DW516" s="2"/>
      <c r="DX516" s="2"/>
      <c r="DY516" s="2"/>
      <c r="DZ516" s="2"/>
      <c r="EA516" s="2"/>
      <c r="EB516" s="2"/>
      <c r="EC516" s="2"/>
      <c r="ED516" s="2"/>
      <c r="EE516" s="2"/>
      <c r="EF516" s="2"/>
      <c r="EG516" s="2"/>
      <c r="EH516" s="2"/>
      <c r="EI516" s="2"/>
      <c r="EJ516" s="2"/>
      <c r="EK516" s="2"/>
      <c r="EL516" s="2"/>
      <c r="EM516" s="2"/>
      <c r="EN516" s="2"/>
      <c r="EO516" s="2"/>
      <c r="EP516" s="2"/>
      <c r="EQ516" s="2"/>
      <c r="ER516" s="2"/>
      <c r="ES516" s="2"/>
      <c r="ET516" s="2"/>
      <c r="EU516" s="2"/>
      <c r="EV516" s="2"/>
      <c r="EW516" s="2"/>
      <c r="EX516" s="2"/>
      <c r="EY516" s="2"/>
      <c r="EZ516" s="2"/>
      <c r="FA516" s="2"/>
      <c r="FB516" s="2"/>
      <c r="FC516" s="2"/>
      <c r="FD516" s="2"/>
      <c r="FE516" s="2"/>
      <c r="FF516" s="2"/>
      <c r="FG516" s="2"/>
      <c r="FH516" s="2"/>
      <c r="FI516" s="2"/>
      <c r="FJ516" s="2"/>
      <c r="FK516" s="2"/>
      <c r="FL516" s="2"/>
      <c r="FM516" s="2"/>
      <c r="FN516" s="2"/>
      <c r="FO516" s="2"/>
    </row>
    <row r="517" spans="1:171" s="15" customFormat="1" ht="14.1" customHeight="1" x14ac:dyDescent="0.2">
      <c r="A517" s="3"/>
      <c r="B517" s="3"/>
      <c r="C517" s="3"/>
      <c r="D517" s="64"/>
      <c r="E517" s="3"/>
      <c r="F517" s="3"/>
      <c r="G517" s="34"/>
      <c r="H517" s="3"/>
      <c r="I517" s="14" t="s">
        <v>2653</v>
      </c>
      <c r="J517" s="20">
        <v>1865</v>
      </c>
      <c r="K517" s="66" t="s">
        <v>2718</v>
      </c>
      <c r="L517" s="20" t="s">
        <v>2055</v>
      </c>
      <c r="M517" s="20" t="s">
        <v>104</v>
      </c>
      <c r="N517" s="14">
        <f>SUM(1907-J550)</f>
        <v>62</v>
      </c>
      <c r="O517" s="35"/>
      <c r="P517" s="3"/>
      <c r="Q517" s="34"/>
      <c r="R517" s="35"/>
      <c r="S517" s="3"/>
      <c r="T517" s="3"/>
      <c r="U517" s="3"/>
      <c r="V517" s="34"/>
      <c r="W517" s="35"/>
      <c r="X517" s="3"/>
      <c r="Y517" s="34"/>
      <c r="Z517" s="35"/>
      <c r="AA517" s="3"/>
      <c r="AB517" s="34"/>
      <c r="AC517" s="35"/>
      <c r="AD517" s="3"/>
      <c r="AE517" s="3"/>
      <c r="AF517" s="34"/>
      <c r="AG517" s="3"/>
      <c r="AH517" s="3"/>
      <c r="AI517" s="3"/>
      <c r="AJ517" s="35"/>
      <c r="AK517" s="3"/>
      <c r="AL517" s="3"/>
      <c r="AM517" s="35"/>
      <c r="AN517" s="3"/>
      <c r="AO517" s="3"/>
      <c r="AP517" s="35"/>
      <c r="AQ517" s="3"/>
      <c r="AR517" s="3"/>
      <c r="AS517" s="34"/>
      <c r="AT517" s="35"/>
      <c r="AU517" s="3"/>
      <c r="AV517" s="6"/>
      <c r="AW517" s="76"/>
      <c r="AX517" s="35"/>
      <c r="AY517" s="3"/>
      <c r="AZ517" s="3"/>
      <c r="BA517" s="3"/>
      <c r="BB517" s="35"/>
      <c r="BC517" s="6"/>
      <c r="BD517" s="6"/>
      <c r="BE517" s="35"/>
      <c r="BF517" s="3"/>
      <c r="BG517" s="3"/>
      <c r="BH517" s="118"/>
      <c r="BI517" s="35"/>
      <c r="BJ517" s="2"/>
      <c r="BK517" s="2"/>
      <c r="BL517" s="127"/>
      <c r="BM517" s="2"/>
      <c r="BN517" s="131"/>
      <c r="BO517" s="35"/>
      <c r="BP517" s="3"/>
      <c r="BQ517" s="34"/>
      <c r="BR517" s="35"/>
      <c r="BS517" s="3"/>
      <c r="BT517" s="3"/>
      <c r="BU517" s="34"/>
      <c r="BV517" s="2"/>
      <c r="BW517" s="2"/>
      <c r="BX517" s="2"/>
      <c r="BY517" s="2"/>
      <c r="BZ517" s="2"/>
      <c r="CA517" s="2"/>
      <c r="CB517" s="2"/>
      <c r="CC517" s="3"/>
      <c r="CD517" s="3"/>
      <c r="CE517" s="3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  <c r="DT517" s="2"/>
      <c r="DU517" s="2"/>
      <c r="DV517" s="2"/>
      <c r="DW517" s="2"/>
      <c r="DX517" s="2"/>
      <c r="DY517" s="2"/>
      <c r="DZ517" s="2"/>
      <c r="EA517" s="2"/>
      <c r="EB517" s="2"/>
      <c r="EC517" s="2"/>
      <c r="ED517" s="2"/>
      <c r="EE517" s="2"/>
      <c r="EF517" s="2"/>
      <c r="EG517" s="2"/>
      <c r="EH517" s="2"/>
      <c r="EI517" s="2"/>
      <c r="EJ517" s="2"/>
      <c r="EK517" s="2"/>
      <c r="EL517" s="2"/>
      <c r="EM517" s="2"/>
      <c r="EN517" s="2"/>
      <c r="EO517" s="2"/>
      <c r="EP517" s="2"/>
      <c r="EQ517" s="2"/>
      <c r="ER517" s="2"/>
      <c r="ES517" s="2"/>
      <c r="ET517" s="2"/>
      <c r="EU517" s="2"/>
      <c r="EV517" s="2"/>
      <c r="EW517" s="2"/>
      <c r="EX517" s="2"/>
      <c r="EY517" s="2"/>
      <c r="EZ517" s="2"/>
      <c r="FA517" s="2"/>
      <c r="FB517" s="2"/>
      <c r="FC517" s="2"/>
      <c r="FD517" s="2"/>
      <c r="FE517" s="2"/>
      <c r="FF517" s="2"/>
      <c r="FG517" s="2"/>
      <c r="FH517" s="2"/>
      <c r="FI517" s="2"/>
      <c r="FJ517" s="2"/>
      <c r="FK517" s="2"/>
      <c r="FL517" s="2"/>
      <c r="FM517" s="2"/>
      <c r="FN517" s="2"/>
      <c r="FO517" s="2"/>
    </row>
    <row r="518" spans="1:171" s="15" customFormat="1" ht="14.1" customHeight="1" x14ac:dyDescent="0.2">
      <c r="A518" s="14"/>
      <c r="B518" s="14"/>
      <c r="C518" s="14"/>
      <c r="D518" s="64"/>
      <c r="E518" s="14"/>
      <c r="F518" s="14"/>
      <c r="G518" s="87"/>
      <c r="H518" s="3"/>
      <c r="I518" s="14" t="s">
        <v>2656</v>
      </c>
      <c r="J518" s="20">
        <v>1903</v>
      </c>
      <c r="K518" s="66" t="s">
        <v>2721</v>
      </c>
      <c r="L518" s="20" t="s">
        <v>2716</v>
      </c>
      <c r="M518" s="20" t="s">
        <v>107</v>
      </c>
      <c r="N518" s="14">
        <f>SUM(1908-J551)</f>
        <v>0</v>
      </c>
      <c r="O518" s="35"/>
      <c r="P518" s="3"/>
      <c r="Q518" s="34"/>
      <c r="R518" s="35"/>
      <c r="S518" s="3"/>
      <c r="T518" s="3"/>
      <c r="U518" s="3"/>
      <c r="V518" s="34"/>
      <c r="W518" s="35"/>
      <c r="X518" s="6"/>
      <c r="Y518" s="76"/>
      <c r="Z518" s="35"/>
      <c r="AA518" s="3"/>
      <c r="AB518" s="34"/>
      <c r="AC518" s="35"/>
      <c r="AD518" s="3"/>
      <c r="AE518" s="3"/>
      <c r="AF518" s="34"/>
      <c r="AG518" s="3"/>
      <c r="AH518" s="3"/>
      <c r="AI518" s="3"/>
      <c r="AJ518" s="35"/>
      <c r="AK518" s="3"/>
      <c r="AL518" s="3"/>
      <c r="AM518" s="35"/>
      <c r="AN518" s="3"/>
      <c r="AO518" s="3"/>
      <c r="AP518" s="35"/>
      <c r="AQ518" s="3"/>
      <c r="AR518" s="3"/>
      <c r="AS518" s="34"/>
      <c r="AT518" s="35"/>
      <c r="AU518" s="3"/>
      <c r="AV518" s="6"/>
      <c r="AW518" s="76"/>
      <c r="AX518" s="35"/>
      <c r="AY518" s="3"/>
      <c r="AZ518" s="3"/>
      <c r="BA518" s="3"/>
      <c r="BB518" s="35"/>
      <c r="BC518" s="6"/>
      <c r="BD518" s="6"/>
      <c r="BE518" s="35"/>
      <c r="BF518" s="3"/>
      <c r="BG518" s="3"/>
      <c r="BH518" s="118"/>
      <c r="BI518" s="35"/>
      <c r="BJ518" s="2"/>
      <c r="BK518" s="2"/>
      <c r="BL518" s="127"/>
      <c r="BM518" s="2"/>
      <c r="BN518" s="131"/>
      <c r="BO518" s="35"/>
      <c r="BP518" s="3"/>
      <c r="BQ518" s="34"/>
      <c r="BR518" s="35"/>
      <c r="BS518" s="3"/>
      <c r="BT518" s="3"/>
      <c r="BU518" s="34"/>
      <c r="BV518" s="2"/>
      <c r="BW518" s="2"/>
      <c r="BX518" s="2"/>
      <c r="BY518" s="2"/>
      <c r="BZ518" s="2"/>
      <c r="CA518" s="2"/>
      <c r="CB518" s="2"/>
      <c r="CC518" s="3"/>
      <c r="CD518" s="3"/>
      <c r="CE518" s="3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  <c r="DT518" s="2"/>
      <c r="DU518" s="2"/>
      <c r="DV518" s="2"/>
      <c r="DW518" s="2"/>
      <c r="DX518" s="2"/>
      <c r="DY518" s="2"/>
      <c r="DZ518" s="2"/>
      <c r="EA518" s="2"/>
      <c r="EB518" s="2"/>
      <c r="EC518" s="2"/>
      <c r="ED518" s="2"/>
      <c r="EE518" s="2"/>
      <c r="EF518" s="2"/>
      <c r="EG518" s="2"/>
      <c r="EH518" s="2"/>
      <c r="EI518" s="2"/>
      <c r="EJ518" s="2"/>
      <c r="EK518" s="2"/>
      <c r="EL518" s="2"/>
      <c r="EM518" s="2"/>
      <c r="EN518" s="2"/>
      <c r="EO518" s="2"/>
      <c r="EP518" s="2"/>
      <c r="EQ518" s="2"/>
      <c r="ER518" s="2"/>
      <c r="ES518" s="2"/>
      <c r="ET518" s="2"/>
      <c r="EU518" s="2"/>
      <c r="EV518" s="2"/>
      <c r="EW518" s="2"/>
      <c r="EX518" s="2"/>
      <c r="EY518" s="2"/>
      <c r="EZ518" s="2"/>
      <c r="FA518" s="2"/>
      <c r="FB518" s="2"/>
      <c r="FC518" s="2"/>
      <c r="FD518" s="2"/>
      <c r="FE518" s="2"/>
      <c r="FF518" s="2"/>
      <c r="FG518" s="2"/>
      <c r="FH518" s="2"/>
      <c r="FI518" s="2"/>
      <c r="FJ518" s="2"/>
      <c r="FK518" s="2"/>
      <c r="FL518" s="2"/>
      <c r="FM518" s="2"/>
      <c r="FN518" s="2"/>
      <c r="FO518" s="2"/>
    </row>
    <row r="519" spans="1:171" ht="14.1" customHeight="1" x14ac:dyDescent="0.2">
      <c r="I519" s="14" t="s">
        <v>2659</v>
      </c>
      <c r="J519" s="20">
        <v>1859</v>
      </c>
      <c r="K519" s="66" t="s">
        <v>2698</v>
      </c>
      <c r="L519" s="4" t="s">
        <v>2055</v>
      </c>
      <c r="M519" s="4" t="s">
        <v>125</v>
      </c>
      <c r="N519" s="3">
        <f>SUM(1927-J552)</f>
        <v>85</v>
      </c>
      <c r="U519" s="6"/>
      <c r="V519" s="76"/>
      <c r="AV519" s="6"/>
      <c r="AW519" s="76"/>
      <c r="BC519" s="6"/>
      <c r="BD519" s="6"/>
    </row>
    <row r="520" spans="1:171" ht="14.1" customHeight="1" x14ac:dyDescent="0.2">
      <c r="A520" s="14"/>
      <c r="B520" s="14"/>
      <c r="C520" s="14"/>
      <c r="E520" s="14"/>
      <c r="F520" s="14"/>
      <c r="G520" s="87"/>
      <c r="H520" s="14"/>
      <c r="I520" s="14" t="s">
        <v>2659</v>
      </c>
      <c r="J520" s="4">
        <v>1864</v>
      </c>
      <c r="K520" s="66" t="s">
        <v>2724</v>
      </c>
      <c r="L520" s="20" t="s">
        <v>847</v>
      </c>
      <c r="M520" s="20" t="s">
        <v>2722</v>
      </c>
      <c r="N520" s="14">
        <f>SUM(1907-J553)</f>
        <v>26</v>
      </c>
      <c r="AV520" s="6"/>
      <c r="AW520" s="76"/>
      <c r="BC520" s="6"/>
      <c r="BD520" s="6"/>
    </row>
    <row r="521" spans="1:171" ht="14.1" customHeight="1" x14ac:dyDescent="0.2">
      <c r="B521" s="14"/>
      <c r="C521" s="14"/>
      <c r="E521" s="14"/>
      <c r="F521" s="14"/>
      <c r="G521" s="87"/>
      <c r="I521" s="14" t="s">
        <v>2664</v>
      </c>
      <c r="J521" s="28">
        <v>1834</v>
      </c>
      <c r="K521" s="66" t="s">
        <v>2726</v>
      </c>
      <c r="L521" s="20" t="s">
        <v>2309</v>
      </c>
      <c r="M521" s="20" t="s">
        <v>159</v>
      </c>
      <c r="N521" s="14">
        <f>SUM(1920-J554)</f>
        <v>76</v>
      </c>
    </row>
    <row r="522" spans="1:171" ht="14.1" customHeight="1" x14ac:dyDescent="0.2">
      <c r="A522" s="14"/>
      <c r="I522" s="14" t="s">
        <v>2664</v>
      </c>
      <c r="J522" s="20" t="s">
        <v>2648</v>
      </c>
      <c r="K522" s="66" t="s">
        <v>2730</v>
      </c>
      <c r="L522" s="20" t="s">
        <v>1697</v>
      </c>
      <c r="M522" s="20" t="s">
        <v>1307</v>
      </c>
      <c r="N522" s="14">
        <f>SUM(1907-J555)</f>
        <v>7</v>
      </c>
      <c r="BB522" s="38"/>
    </row>
    <row r="523" spans="1:171" ht="14.1" customHeight="1" x14ac:dyDescent="0.2">
      <c r="A523" s="14"/>
      <c r="B523" s="14"/>
      <c r="C523" s="14"/>
      <c r="E523" s="14"/>
      <c r="F523" s="14"/>
      <c r="G523" s="87"/>
      <c r="I523" s="14" t="s">
        <v>2664</v>
      </c>
      <c r="J523" s="4">
        <v>1888</v>
      </c>
      <c r="K523" s="66" t="s">
        <v>2733</v>
      </c>
      <c r="L523" s="20" t="s">
        <v>2727</v>
      </c>
      <c r="M523" s="20" t="s">
        <v>2728</v>
      </c>
      <c r="N523" s="14">
        <f>SUM(1907-J556)</f>
        <v>0</v>
      </c>
      <c r="AJ523" s="38"/>
      <c r="AK523" s="6"/>
      <c r="AL523" s="6"/>
      <c r="BB523" s="38"/>
    </row>
    <row r="524" spans="1:171" ht="14.1" customHeight="1" x14ac:dyDescent="0.2">
      <c r="B524" s="14"/>
      <c r="C524" s="14"/>
      <c r="D524" s="64"/>
      <c r="E524" s="14"/>
      <c r="F524" s="14"/>
      <c r="G524" s="87"/>
      <c r="I524" s="14" t="s">
        <v>2671</v>
      </c>
      <c r="J524" s="4">
        <v>1874</v>
      </c>
      <c r="K524" s="66" t="s">
        <v>2735</v>
      </c>
      <c r="L524" s="20" t="s">
        <v>2731</v>
      </c>
      <c r="M524" s="20" t="s">
        <v>340</v>
      </c>
      <c r="N524" s="14">
        <f>SUM(1909-J557)</f>
        <v>75</v>
      </c>
      <c r="BB524" s="38"/>
    </row>
    <row r="525" spans="1:171" ht="14.1" customHeight="1" x14ac:dyDescent="0.2">
      <c r="A525" s="14"/>
      <c r="B525" s="6"/>
      <c r="C525" s="6"/>
      <c r="E525" s="6"/>
      <c r="F525" s="6"/>
      <c r="G525" s="76"/>
      <c r="I525" s="3" t="s">
        <v>2673</v>
      </c>
      <c r="J525" s="20">
        <v>1850</v>
      </c>
      <c r="K525" s="66" t="s">
        <v>2737</v>
      </c>
      <c r="L525" s="4" t="s">
        <v>411</v>
      </c>
      <c r="M525" s="4" t="s">
        <v>377</v>
      </c>
      <c r="N525" s="3">
        <f>SUM(1931-J558)</f>
        <v>84</v>
      </c>
      <c r="BB525" s="38"/>
    </row>
    <row r="526" spans="1:171" ht="14.1" customHeight="1" x14ac:dyDescent="0.2">
      <c r="A526" s="14"/>
      <c r="H526" s="14"/>
      <c r="I526" s="3" t="s">
        <v>2675</v>
      </c>
      <c r="J526" s="20">
        <v>1786</v>
      </c>
      <c r="K526" s="66" t="s">
        <v>2739</v>
      </c>
      <c r="L526" s="4" t="s">
        <v>2736</v>
      </c>
      <c r="M526" s="4" t="s">
        <v>128</v>
      </c>
      <c r="N526" s="3">
        <f>SUM(1905-J559)</f>
        <v>84</v>
      </c>
      <c r="R526" s="38"/>
      <c r="S526" s="6"/>
      <c r="T526" s="6"/>
      <c r="BB526" s="38"/>
    </row>
    <row r="527" spans="1:171" ht="14.1" customHeight="1" x14ac:dyDescent="0.2">
      <c r="A527" s="6"/>
      <c r="H527" s="14"/>
      <c r="I527" s="14" t="s">
        <v>2678</v>
      </c>
      <c r="J527" s="20">
        <v>1915</v>
      </c>
      <c r="K527" s="66" t="s">
        <v>2741</v>
      </c>
      <c r="L527" s="4" t="s">
        <v>2681</v>
      </c>
      <c r="M527" s="4" t="s">
        <v>205</v>
      </c>
      <c r="N527" s="3">
        <f>SUM(1905-J560)</f>
        <v>70</v>
      </c>
    </row>
    <row r="528" spans="1:171" ht="14.1" customHeight="1" x14ac:dyDescent="0.2">
      <c r="H528" s="14"/>
      <c r="I528" s="3" t="s">
        <v>2678</v>
      </c>
      <c r="J528" s="20">
        <v>1844</v>
      </c>
      <c r="K528" s="64" t="s">
        <v>2743</v>
      </c>
      <c r="L528" s="4" t="s">
        <v>2687</v>
      </c>
      <c r="M528" s="4" t="s">
        <v>178</v>
      </c>
      <c r="N528" s="3">
        <f>SUM(1905-J561)</f>
        <v>70</v>
      </c>
    </row>
    <row r="529" spans="1:52" ht="14.1" customHeight="1" x14ac:dyDescent="0.2">
      <c r="B529" s="14"/>
      <c r="C529" s="14"/>
      <c r="E529" s="14"/>
      <c r="F529" s="14"/>
      <c r="G529" s="87"/>
      <c r="H529" s="14"/>
      <c r="I529" s="14" t="s">
        <v>2678</v>
      </c>
      <c r="J529" s="20" t="s">
        <v>2665</v>
      </c>
      <c r="K529" s="66" t="s">
        <v>2747</v>
      </c>
      <c r="L529" s="4" t="s">
        <v>1754</v>
      </c>
      <c r="M529" s="4" t="s">
        <v>340</v>
      </c>
      <c r="N529" s="3">
        <f>SUM(1905-J562)</f>
        <v>49</v>
      </c>
      <c r="AZ529" s="6"/>
    </row>
    <row r="530" spans="1:52" ht="14.1" customHeight="1" x14ac:dyDescent="0.2">
      <c r="B530" s="14"/>
      <c r="C530" s="14"/>
      <c r="E530" s="14"/>
      <c r="F530" s="14"/>
      <c r="G530" s="87"/>
      <c r="H530" s="14"/>
      <c r="I530" s="14" t="s">
        <v>2685</v>
      </c>
      <c r="J530" s="20">
        <v>1880</v>
      </c>
      <c r="K530" s="67" t="s">
        <v>2749</v>
      </c>
      <c r="L530" s="20" t="s">
        <v>2744</v>
      </c>
      <c r="M530" s="20" t="s">
        <v>2745</v>
      </c>
      <c r="N530" s="14">
        <f>SUM(1920-J563)</f>
        <v>20</v>
      </c>
      <c r="AZ530" s="6"/>
    </row>
    <row r="531" spans="1:52" ht="14.1" customHeight="1" x14ac:dyDescent="0.2">
      <c r="A531" s="14"/>
      <c r="I531" s="14" t="s">
        <v>2689</v>
      </c>
      <c r="J531" s="20">
        <v>1885</v>
      </c>
      <c r="K531" s="66" t="s">
        <v>2752</v>
      </c>
      <c r="L531" s="20" t="s">
        <v>37</v>
      </c>
      <c r="M531" s="20" t="s">
        <v>2694</v>
      </c>
      <c r="N531" s="14">
        <f>SUM(1920-J564)</f>
        <v>7</v>
      </c>
      <c r="AG531" s="6"/>
      <c r="AH531" s="6"/>
      <c r="AI531" s="6"/>
      <c r="AM531" s="38"/>
      <c r="AN531" s="6"/>
      <c r="AO531" s="6"/>
      <c r="AZ531" s="6"/>
    </row>
    <row r="532" spans="1:52" ht="14.1" customHeight="1" x14ac:dyDescent="0.2">
      <c r="A532" s="14"/>
      <c r="B532" s="14"/>
      <c r="C532" s="14"/>
      <c r="D532" s="64"/>
      <c r="E532" s="14"/>
      <c r="F532" s="14"/>
      <c r="G532" s="87"/>
      <c r="H532" s="14"/>
      <c r="I532" s="3" t="s">
        <v>2692</v>
      </c>
      <c r="J532" s="20">
        <v>1873</v>
      </c>
      <c r="K532" s="66" t="s">
        <v>2754</v>
      </c>
      <c r="L532" s="10" t="s">
        <v>440</v>
      </c>
      <c r="M532" s="10" t="s">
        <v>2750</v>
      </c>
      <c r="N532" s="3">
        <f>SUM(1897-J565)</f>
        <v>3</v>
      </c>
      <c r="AZ532" s="6"/>
    </row>
    <row r="533" spans="1:52" ht="14.1" customHeight="1" x14ac:dyDescent="0.2">
      <c r="B533" s="14"/>
      <c r="C533" s="14"/>
      <c r="E533" s="14"/>
      <c r="F533" s="14"/>
      <c r="G533" s="87"/>
      <c r="I533" s="3" t="s">
        <v>2695</v>
      </c>
      <c r="J533" s="4">
        <v>1839</v>
      </c>
      <c r="K533" s="64" t="s">
        <v>2755</v>
      </c>
      <c r="L533" s="20" t="s">
        <v>2014</v>
      </c>
      <c r="M533" s="20" t="s">
        <v>2753</v>
      </c>
      <c r="N533" s="14">
        <f>SUM(1906-J566)</f>
        <v>46</v>
      </c>
      <c r="AZ533" s="6"/>
    </row>
    <row r="534" spans="1:52" ht="14.1" customHeight="1" x14ac:dyDescent="0.2">
      <c r="A534" s="14"/>
      <c r="H534" s="14"/>
      <c r="I534" s="14" t="s">
        <v>2697</v>
      </c>
      <c r="J534" s="4">
        <v>1830</v>
      </c>
      <c r="K534" s="66" t="s">
        <v>2758</v>
      </c>
      <c r="L534" s="20" t="s">
        <v>2309</v>
      </c>
      <c r="M534" s="20" t="s">
        <v>428</v>
      </c>
      <c r="N534" s="3">
        <f>SUM(1926-J567)</f>
        <v>79</v>
      </c>
    </row>
    <row r="535" spans="1:52" ht="14.1" customHeight="1" x14ac:dyDescent="0.2">
      <c r="A535" s="14"/>
      <c r="B535" s="14"/>
      <c r="C535" s="14"/>
      <c r="E535" s="14"/>
      <c r="F535" s="14"/>
      <c r="G535" s="87"/>
      <c r="I535" s="14" t="s">
        <v>2699</v>
      </c>
      <c r="J535" s="14">
        <v>1836</v>
      </c>
      <c r="K535" s="66" t="s">
        <v>2760</v>
      </c>
      <c r="L535" s="14" t="s">
        <v>767</v>
      </c>
      <c r="M535" s="14" t="s">
        <v>2756</v>
      </c>
      <c r="N535" s="14">
        <f>SUM(1917-J568)</f>
        <v>67</v>
      </c>
    </row>
    <row r="536" spans="1:52" ht="14.1" customHeight="1" x14ac:dyDescent="0.2">
      <c r="B536" s="14"/>
      <c r="C536" s="14"/>
      <c r="D536" s="109"/>
      <c r="E536" s="14"/>
      <c r="F536" s="14"/>
      <c r="G536" s="87"/>
      <c r="H536" s="14"/>
      <c r="I536" s="14" t="s">
        <v>2699</v>
      </c>
      <c r="J536" s="4">
        <v>1832</v>
      </c>
      <c r="K536" s="68" t="s">
        <v>144</v>
      </c>
      <c r="L536" s="20" t="s">
        <v>2701</v>
      </c>
      <c r="M536" s="20" t="s">
        <v>2549</v>
      </c>
      <c r="N536" s="3">
        <f>SUM(1926-J569)</f>
        <v>74</v>
      </c>
    </row>
    <row r="537" spans="1:52" ht="14.1" customHeight="1" x14ac:dyDescent="0.2">
      <c r="A537" s="14"/>
      <c r="B537" s="14"/>
      <c r="C537" s="14"/>
      <c r="E537" s="14"/>
      <c r="F537" s="14"/>
      <c r="G537" s="87"/>
      <c r="H537" s="14"/>
      <c r="I537" s="14" t="s">
        <v>2704</v>
      </c>
      <c r="J537" s="20" t="s">
        <v>2682</v>
      </c>
      <c r="K537" s="66" t="s">
        <v>2764</v>
      </c>
      <c r="L537" s="20" t="s">
        <v>314</v>
      </c>
      <c r="M537" s="20" t="s">
        <v>55</v>
      </c>
      <c r="N537" s="14">
        <f>SUM(1915-J570)</f>
        <v>73</v>
      </c>
    </row>
    <row r="538" spans="1:52" ht="14.1" customHeight="1" x14ac:dyDescent="0.2">
      <c r="A538" s="14"/>
      <c r="B538" s="14"/>
      <c r="C538" s="14"/>
      <c r="E538" s="14"/>
      <c r="F538" s="14"/>
      <c r="G538" s="87"/>
      <c r="H538" s="14"/>
      <c r="I538" s="14" t="s">
        <v>2706</v>
      </c>
      <c r="J538" s="20">
        <v>1827</v>
      </c>
      <c r="K538" s="66" t="s">
        <v>2766</v>
      </c>
      <c r="L538" s="10" t="s">
        <v>2761</v>
      </c>
      <c r="M538" s="10" t="s">
        <v>2762</v>
      </c>
      <c r="N538" s="3">
        <v>1</v>
      </c>
    </row>
    <row r="539" spans="1:52" ht="14.1" customHeight="1" x14ac:dyDescent="0.2">
      <c r="A539" s="14"/>
      <c r="B539" s="14"/>
      <c r="C539" s="14"/>
      <c r="E539" s="14"/>
      <c r="F539" s="14"/>
      <c r="G539" s="87"/>
      <c r="H539" s="14"/>
      <c r="I539" s="14" t="s">
        <v>2706</v>
      </c>
      <c r="J539" s="14" t="s">
        <v>2396</v>
      </c>
      <c r="K539" s="64" t="s">
        <v>2768</v>
      </c>
      <c r="L539" s="20" t="s">
        <v>1414</v>
      </c>
      <c r="M539" s="20" t="s">
        <v>272</v>
      </c>
      <c r="N539" s="14">
        <f>SUM(1915-J572)</f>
        <v>83</v>
      </c>
    </row>
    <row r="540" spans="1:52" ht="14.1" customHeight="1" x14ac:dyDescent="0.2">
      <c r="A540" s="14"/>
      <c r="B540" s="14"/>
      <c r="C540" s="14"/>
      <c r="E540" s="14"/>
      <c r="F540" s="14"/>
      <c r="G540" s="87"/>
      <c r="H540" s="14"/>
      <c r="I540" s="14" t="s">
        <v>2706</v>
      </c>
      <c r="J540" s="4">
        <v>1922</v>
      </c>
      <c r="K540" s="66" t="s">
        <v>2770</v>
      </c>
      <c r="L540" s="20" t="s">
        <v>2767</v>
      </c>
      <c r="M540" s="20" t="s">
        <v>1003</v>
      </c>
      <c r="N540" s="16">
        <f>SUM(1916-J573)</f>
        <v>0</v>
      </c>
      <c r="Q540" s="76"/>
    </row>
    <row r="541" spans="1:52" ht="14.1" customHeight="1" x14ac:dyDescent="0.2">
      <c r="A541" s="14"/>
      <c r="B541" s="14"/>
      <c r="C541" s="14"/>
      <c r="E541" s="14"/>
      <c r="F541" s="14"/>
      <c r="G541" s="87"/>
      <c r="I541" s="14" t="s">
        <v>2706</v>
      </c>
      <c r="J541" s="4">
        <v>1878</v>
      </c>
      <c r="K541" s="66" t="s">
        <v>2771</v>
      </c>
      <c r="L541" s="14" t="s">
        <v>2769</v>
      </c>
      <c r="M541" s="14" t="s">
        <v>1307</v>
      </c>
      <c r="N541" s="14">
        <f>SUM(1917-J574)</f>
        <v>30</v>
      </c>
    </row>
    <row r="542" spans="1:52" ht="14.1" customHeight="1" x14ac:dyDescent="0.2">
      <c r="A542" s="14"/>
      <c r="B542" s="14"/>
      <c r="C542" s="14"/>
      <c r="E542" s="14"/>
      <c r="F542" s="14"/>
      <c r="G542" s="87"/>
      <c r="H542" s="14"/>
      <c r="I542" s="14" t="s">
        <v>2712</v>
      </c>
      <c r="J542" s="20" t="s">
        <v>1922</v>
      </c>
      <c r="K542" s="66" t="s">
        <v>2774</v>
      </c>
      <c r="L542" s="20" t="s">
        <v>1035</v>
      </c>
      <c r="M542" s="20" t="s">
        <v>142</v>
      </c>
      <c r="N542" s="16">
        <f>SUM(1916-J575)</f>
        <v>71</v>
      </c>
      <c r="AX542" s="38"/>
      <c r="AY542" s="6"/>
    </row>
    <row r="543" spans="1:52" ht="14.1" customHeight="1" x14ac:dyDescent="0.2">
      <c r="A543" s="14"/>
      <c r="B543" s="14"/>
      <c r="C543" s="14"/>
      <c r="D543" s="38"/>
      <c r="E543" s="14"/>
      <c r="F543" s="14"/>
      <c r="G543" s="87"/>
      <c r="H543" s="14"/>
      <c r="I543" s="14" t="s">
        <v>2712</v>
      </c>
      <c r="J543" s="20">
        <v>1845</v>
      </c>
      <c r="K543" s="66" t="s">
        <v>2777</v>
      </c>
      <c r="L543" s="20" t="s">
        <v>2772</v>
      </c>
      <c r="M543" s="20" t="s">
        <v>128</v>
      </c>
      <c r="N543" s="16">
        <f>SUM(1916-J576)</f>
        <v>52</v>
      </c>
      <c r="Q543" s="76"/>
      <c r="AJ543" s="38"/>
      <c r="AK543" s="6"/>
      <c r="AL543" s="6"/>
      <c r="AX543" s="38"/>
      <c r="AY543" s="6"/>
    </row>
    <row r="544" spans="1:52" ht="14.1" customHeight="1" x14ac:dyDescent="0.2">
      <c r="A544" s="14"/>
      <c r="H544" s="14"/>
      <c r="I544" s="14" t="s">
        <v>2717</v>
      </c>
      <c r="J544" s="28">
        <v>1882</v>
      </c>
      <c r="K544" s="66" t="s">
        <v>2780</v>
      </c>
      <c r="L544" s="4" t="s">
        <v>2775</v>
      </c>
      <c r="M544" s="4" t="s">
        <v>2776</v>
      </c>
      <c r="N544" s="3">
        <f>SUM(1923-J577)</f>
        <v>0</v>
      </c>
      <c r="AX544" s="38"/>
      <c r="AY544" s="6"/>
    </row>
    <row r="545" spans="1:63" ht="14.1" customHeight="1" x14ac:dyDescent="0.2">
      <c r="A545" s="14"/>
      <c r="D545" s="38"/>
      <c r="I545" s="14" t="s">
        <v>2719</v>
      </c>
      <c r="J545" s="20">
        <v>1833</v>
      </c>
      <c r="K545" s="64" t="s">
        <v>2782</v>
      </c>
      <c r="L545" s="20" t="s">
        <v>2778</v>
      </c>
      <c r="M545" s="20" t="s">
        <v>272</v>
      </c>
      <c r="N545" s="14">
        <f>SUM(1914-J578)</f>
        <v>77</v>
      </c>
      <c r="AX545" s="38"/>
      <c r="AY545" s="6"/>
    </row>
    <row r="546" spans="1:63" ht="14.1" customHeight="1" x14ac:dyDescent="0.2">
      <c r="I546" s="14" t="s">
        <v>2719</v>
      </c>
      <c r="J546" s="20">
        <v>1832</v>
      </c>
      <c r="K546" s="64" t="s">
        <v>2784</v>
      </c>
      <c r="L546" s="91" t="s">
        <v>2778</v>
      </c>
      <c r="M546" s="91" t="s">
        <v>1157</v>
      </c>
      <c r="N546" s="3">
        <f>SUM(1929-J579)</f>
        <v>91</v>
      </c>
      <c r="R546" s="38"/>
      <c r="S546" s="6"/>
      <c r="T546" s="6"/>
      <c r="AX546" s="38"/>
      <c r="AY546" s="6"/>
    </row>
    <row r="547" spans="1:63" ht="14.1" customHeight="1" x14ac:dyDescent="0.2">
      <c r="B547" s="14"/>
      <c r="C547" s="14"/>
      <c r="D547" s="36"/>
      <c r="E547" s="14"/>
      <c r="F547" s="14"/>
      <c r="G547" s="87"/>
      <c r="I547" s="14" t="s">
        <v>2723</v>
      </c>
      <c r="J547" s="20">
        <v>1838</v>
      </c>
      <c r="K547" s="66" t="s">
        <v>2788</v>
      </c>
      <c r="L547" s="14" t="s">
        <v>411</v>
      </c>
      <c r="M547" s="14" t="s">
        <v>1157</v>
      </c>
      <c r="N547" s="14">
        <f>SUM(1917-J580)</f>
        <v>71</v>
      </c>
      <c r="Q547" s="76"/>
    </row>
    <row r="548" spans="1:63" ht="14.1" customHeight="1" x14ac:dyDescent="0.2">
      <c r="B548" s="14"/>
      <c r="C548" s="14"/>
      <c r="E548" s="14"/>
      <c r="F548" s="14"/>
      <c r="G548" s="87"/>
      <c r="H548" s="14"/>
      <c r="I548" s="14" t="s">
        <v>2725</v>
      </c>
      <c r="J548" s="20">
        <v>1856</v>
      </c>
      <c r="K548" s="66" t="s">
        <v>2792</v>
      </c>
      <c r="L548" s="14" t="s">
        <v>2785</v>
      </c>
      <c r="M548" s="14" t="s">
        <v>2786</v>
      </c>
      <c r="N548" s="14">
        <f>SUM(1917-J581)</f>
        <v>36</v>
      </c>
    </row>
    <row r="549" spans="1:63" ht="14.1" customHeight="1" x14ac:dyDescent="0.2">
      <c r="A549" s="14"/>
      <c r="B549" s="14"/>
      <c r="C549" s="14"/>
      <c r="E549" s="14"/>
      <c r="F549" s="14"/>
      <c r="G549" s="87"/>
      <c r="I549" s="14" t="s">
        <v>2729</v>
      </c>
      <c r="J549" s="20" t="s">
        <v>1317</v>
      </c>
      <c r="K549" s="66" t="s">
        <v>2794</v>
      </c>
      <c r="L549" s="20" t="s">
        <v>2789</v>
      </c>
      <c r="M549" s="20" t="s">
        <v>2790</v>
      </c>
      <c r="N549" s="14">
        <f>SUM(1919-J582)</f>
        <v>66</v>
      </c>
    </row>
    <row r="550" spans="1:63" ht="14.1" customHeight="1" x14ac:dyDescent="0.2">
      <c r="A550" s="14"/>
      <c r="H550" s="14"/>
      <c r="I550" s="3" t="s">
        <v>2732</v>
      </c>
      <c r="J550" s="20" t="s">
        <v>2713</v>
      </c>
      <c r="K550" s="66" t="s">
        <v>2795</v>
      </c>
      <c r="L550" s="20" t="s">
        <v>52</v>
      </c>
      <c r="M550" s="20" t="s">
        <v>683</v>
      </c>
      <c r="N550" s="14">
        <f>SUM(1915-J583)</f>
        <v>79</v>
      </c>
    </row>
    <row r="551" spans="1:63" ht="14.1" customHeight="1" x14ac:dyDescent="0.2">
      <c r="A551" s="14"/>
      <c r="B551" s="14"/>
      <c r="C551" s="14"/>
      <c r="E551" s="14"/>
      <c r="F551" s="14"/>
      <c r="G551" s="87"/>
      <c r="H551" s="14"/>
      <c r="I551" s="3" t="s">
        <v>2734</v>
      </c>
      <c r="J551" s="20">
        <v>1908</v>
      </c>
      <c r="K551" s="64" t="s">
        <v>2798</v>
      </c>
      <c r="L551" s="20" t="s">
        <v>2</v>
      </c>
      <c r="M551" s="20" t="s">
        <v>317</v>
      </c>
      <c r="N551" s="14">
        <f>SUM(1918-J584)</f>
        <v>68</v>
      </c>
    </row>
    <row r="552" spans="1:63" ht="14.1" customHeight="1" x14ac:dyDescent="0.2">
      <c r="H552" s="14"/>
      <c r="I552" s="3" t="s">
        <v>2734</v>
      </c>
      <c r="J552" s="4">
        <v>1842</v>
      </c>
      <c r="K552" s="66" t="s">
        <v>2550</v>
      </c>
      <c r="L552" s="20" t="s">
        <v>37</v>
      </c>
      <c r="M552" s="20" t="s">
        <v>2796</v>
      </c>
      <c r="N552" s="14">
        <f>SUM(1922-J585)</f>
        <v>11</v>
      </c>
      <c r="Z552" s="38"/>
      <c r="AA552" s="6"/>
    </row>
    <row r="553" spans="1:63" ht="14.1" customHeight="1" x14ac:dyDescent="0.2">
      <c r="A553" s="14"/>
      <c r="B553" s="14"/>
      <c r="C553" s="14"/>
      <c r="E553" s="14"/>
      <c r="F553" s="14"/>
      <c r="G553" s="87"/>
      <c r="H553" s="14"/>
      <c r="I553" s="3" t="s">
        <v>2738</v>
      </c>
      <c r="J553" s="20" t="s">
        <v>2720</v>
      </c>
      <c r="K553" s="66" t="s">
        <v>2802</v>
      </c>
      <c r="L553" s="14" t="s">
        <v>966</v>
      </c>
      <c r="M553" s="14" t="s">
        <v>104</v>
      </c>
      <c r="N553" s="14">
        <f>SUM(1917-J586)</f>
        <v>41</v>
      </c>
      <c r="AB553" s="76"/>
    </row>
    <row r="554" spans="1:63" ht="14.1" customHeight="1" x14ac:dyDescent="0.2">
      <c r="H554" s="14"/>
      <c r="I554" s="3" t="s">
        <v>2740</v>
      </c>
      <c r="J554" s="20">
        <v>1844</v>
      </c>
      <c r="K554" s="66" t="s">
        <v>2804</v>
      </c>
      <c r="L554" s="20" t="s">
        <v>2800</v>
      </c>
      <c r="M554" s="20"/>
      <c r="N554" s="14">
        <f>SUM(1920-J587)</f>
        <v>0</v>
      </c>
      <c r="Q554" s="87"/>
      <c r="BK554" s="15"/>
    </row>
    <row r="555" spans="1:63" ht="14.1" customHeight="1" x14ac:dyDescent="0.2">
      <c r="A555" s="14"/>
      <c r="B555" s="14"/>
      <c r="C555" s="14"/>
      <c r="E555" s="14"/>
      <c r="F555" s="14"/>
      <c r="G555" s="87"/>
      <c r="H555" s="14"/>
      <c r="I555" s="14" t="s">
        <v>2742</v>
      </c>
      <c r="J555" s="20">
        <v>1900</v>
      </c>
      <c r="K555" s="66" t="s">
        <v>2807</v>
      </c>
      <c r="L555" s="20" t="s">
        <v>2800</v>
      </c>
      <c r="M555" s="20" t="s">
        <v>388</v>
      </c>
      <c r="N555" s="14">
        <f>SUM(1915-J588)</f>
        <v>70</v>
      </c>
      <c r="BK555" s="15"/>
    </row>
    <row r="556" spans="1:63" ht="14.1" customHeight="1" x14ac:dyDescent="0.2">
      <c r="B556" s="14"/>
      <c r="C556" s="14"/>
      <c r="D556" s="64"/>
      <c r="E556" s="14"/>
      <c r="F556" s="14"/>
      <c r="G556" s="87"/>
      <c r="H556" s="14"/>
      <c r="I556" s="14" t="s">
        <v>2746</v>
      </c>
      <c r="J556" s="20">
        <v>1907</v>
      </c>
      <c r="K556" s="66" t="s">
        <v>2811</v>
      </c>
      <c r="L556" s="28" t="s">
        <v>2557</v>
      </c>
      <c r="M556" s="28" t="s">
        <v>2805</v>
      </c>
      <c r="N556" s="16">
        <f>SUM(1924-J589)</f>
        <v>0</v>
      </c>
      <c r="BE556" s="38"/>
      <c r="BK556" s="15"/>
    </row>
    <row r="557" spans="1:63" ht="14.1" customHeight="1" x14ac:dyDescent="0.2">
      <c r="A557" s="14"/>
      <c r="B557" s="14"/>
      <c r="C557" s="14"/>
      <c r="E557" s="14"/>
      <c r="F557" s="14"/>
      <c r="G557" s="87"/>
      <c r="H557" s="14"/>
      <c r="I557" s="3" t="s">
        <v>2748</v>
      </c>
      <c r="J557" s="20">
        <v>1834</v>
      </c>
      <c r="K557" s="66" t="s">
        <v>2812</v>
      </c>
      <c r="L557" s="4" t="s">
        <v>2808</v>
      </c>
      <c r="M557" s="4" t="s">
        <v>2809</v>
      </c>
      <c r="N557" s="3">
        <f>SUM(1927-J590)</f>
        <v>7</v>
      </c>
      <c r="BE557" s="38"/>
      <c r="BK557" s="15"/>
    </row>
    <row r="558" spans="1:63" ht="14.1" customHeight="1" x14ac:dyDescent="0.2">
      <c r="A558" s="14"/>
      <c r="B558" s="14"/>
      <c r="C558" s="14"/>
      <c r="E558" s="14"/>
      <c r="F558" s="14"/>
      <c r="G558" s="87"/>
      <c r="H558" s="14"/>
      <c r="I558" s="14" t="s">
        <v>2751</v>
      </c>
      <c r="J558" s="4">
        <v>1847</v>
      </c>
      <c r="K558" s="66" t="s">
        <v>2815</v>
      </c>
      <c r="L558" s="20" t="s">
        <v>2769</v>
      </c>
      <c r="M558" s="20" t="s">
        <v>14</v>
      </c>
      <c r="N558" s="3">
        <f>SUM(1926-J591)</f>
        <v>68</v>
      </c>
      <c r="BE558" s="38"/>
      <c r="BK558" s="15"/>
    </row>
    <row r="559" spans="1:63" ht="14.1" customHeight="1" x14ac:dyDescent="0.2">
      <c r="A559" s="14"/>
      <c r="B559" s="14"/>
      <c r="C559" s="14"/>
      <c r="E559" s="14"/>
      <c r="F559" s="14"/>
      <c r="G559" s="87"/>
      <c r="I559" s="14" t="s">
        <v>2751</v>
      </c>
      <c r="J559" s="4">
        <v>1821</v>
      </c>
      <c r="K559" s="39" t="s">
        <v>2819</v>
      </c>
      <c r="L559" s="20" t="s">
        <v>2772</v>
      </c>
      <c r="M559" s="20" t="s">
        <v>2813</v>
      </c>
      <c r="N559" s="14">
        <f>SUM(1919-J592)</f>
        <v>43</v>
      </c>
      <c r="AC559" s="38"/>
      <c r="AD559" s="6"/>
      <c r="AE559" s="6"/>
      <c r="AF559" s="76"/>
      <c r="BE559" s="38"/>
    </row>
    <row r="560" spans="1:63" ht="14.1" customHeight="1" x14ac:dyDescent="0.2">
      <c r="A560" s="14"/>
      <c r="B560" s="14"/>
      <c r="C560" s="14"/>
      <c r="D560" s="64"/>
      <c r="E560" s="14"/>
      <c r="F560" s="14"/>
      <c r="G560" s="87"/>
      <c r="H560" s="14"/>
      <c r="I560" s="14" t="s">
        <v>2751</v>
      </c>
      <c r="J560" s="4">
        <v>1835</v>
      </c>
      <c r="K560" s="66" t="s">
        <v>2822</v>
      </c>
      <c r="L560" s="20" t="s">
        <v>2816</v>
      </c>
      <c r="M560" s="20" t="s">
        <v>2817</v>
      </c>
      <c r="N560" s="14">
        <f>SUM(1912-J593)</f>
        <v>90</v>
      </c>
      <c r="BE560" s="38"/>
    </row>
    <row r="561" spans="1:69" ht="14.1" customHeight="1" x14ac:dyDescent="0.2">
      <c r="A561" s="14"/>
      <c r="I561" s="14" t="s">
        <v>2757</v>
      </c>
      <c r="J561" s="4">
        <v>1835</v>
      </c>
      <c r="K561" s="66" t="s">
        <v>2824</v>
      </c>
      <c r="L561" s="4" t="s">
        <v>2820</v>
      </c>
      <c r="M561" s="4" t="s">
        <v>943</v>
      </c>
      <c r="N561" s="3">
        <f>SUM(1893-J594)</f>
        <v>0</v>
      </c>
    </row>
    <row r="562" spans="1:69" ht="14.1" customHeight="1" x14ac:dyDescent="0.2">
      <c r="A562" s="14"/>
      <c r="H562" s="14"/>
      <c r="I562" s="14" t="s">
        <v>2759</v>
      </c>
      <c r="J562" s="4">
        <v>1856</v>
      </c>
      <c r="K562" s="66" t="s">
        <v>2825</v>
      </c>
      <c r="L562" s="20" t="s">
        <v>966</v>
      </c>
      <c r="M562" s="20" t="s">
        <v>466</v>
      </c>
      <c r="N562" s="14">
        <f>SUM(1919-J595)</f>
        <v>81</v>
      </c>
      <c r="Q562" s="76"/>
      <c r="AG562" s="6"/>
      <c r="AH562" s="6"/>
      <c r="AI562" s="6"/>
    </row>
    <row r="563" spans="1:69" ht="14.1" customHeight="1" x14ac:dyDescent="0.2">
      <c r="I563" s="3" t="s">
        <v>2759</v>
      </c>
      <c r="J563" s="20">
        <v>1900</v>
      </c>
      <c r="K563" s="66" t="s">
        <v>2827</v>
      </c>
      <c r="L563" s="20" t="s">
        <v>1849</v>
      </c>
      <c r="M563" s="20" t="s">
        <v>683</v>
      </c>
      <c r="N563" s="14">
        <f>SUM(1915-J596)</f>
        <v>68</v>
      </c>
      <c r="Q563" s="87"/>
    </row>
    <row r="564" spans="1:69" ht="14.1" customHeight="1" x14ac:dyDescent="0.2">
      <c r="I564" s="14" t="s">
        <v>2763</v>
      </c>
      <c r="J564" s="20">
        <v>1913</v>
      </c>
      <c r="K564" s="66" t="s">
        <v>2831</v>
      </c>
      <c r="L564" s="4" t="s">
        <v>145</v>
      </c>
      <c r="M564" s="4" t="s">
        <v>428</v>
      </c>
      <c r="N564" s="3">
        <f>SUM(1923-J597)</f>
        <v>78</v>
      </c>
      <c r="AS564" s="76"/>
      <c r="AT564" s="38"/>
    </row>
    <row r="565" spans="1:69" ht="14.1" customHeight="1" x14ac:dyDescent="0.2">
      <c r="I565" s="14" t="s">
        <v>2765</v>
      </c>
      <c r="J565" s="10">
        <v>1894</v>
      </c>
      <c r="K565" s="66" t="s">
        <v>2835</v>
      </c>
      <c r="L565" s="20" t="s">
        <v>2828</v>
      </c>
      <c r="M565" s="20" t="s">
        <v>2829</v>
      </c>
      <c r="N565" s="14">
        <f>SUM(1920-J598)</f>
        <v>42</v>
      </c>
      <c r="AG565" s="6"/>
      <c r="AH565" s="6"/>
      <c r="AI565" s="6"/>
      <c r="AS565" s="76"/>
      <c r="AT565" s="38"/>
    </row>
    <row r="566" spans="1:69" ht="14.1" customHeight="1" x14ac:dyDescent="0.2">
      <c r="B566" s="14"/>
      <c r="C566" s="14"/>
      <c r="E566" s="14"/>
      <c r="F566" s="14"/>
      <c r="G566" s="87"/>
      <c r="I566" s="14" t="s">
        <v>2765</v>
      </c>
      <c r="J566" s="20">
        <v>1860</v>
      </c>
      <c r="K566" s="66" t="s">
        <v>2838</v>
      </c>
      <c r="L566" s="20" t="s">
        <v>2832</v>
      </c>
      <c r="M566" s="20" t="s">
        <v>2833</v>
      </c>
      <c r="N566" s="14">
        <f>SUM(1920-J599)</f>
        <v>41</v>
      </c>
      <c r="AS566" s="76"/>
      <c r="AT566" s="38"/>
    </row>
    <row r="567" spans="1:69" ht="14.1" customHeight="1" x14ac:dyDescent="0.2">
      <c r="D567" s="64"/>
      <c r="H567" s="14"/>
      <c r="I567" s="14" t="s">
        <v>2765</v>
      </c>
      <c r="J567" s="20">
        <v>1847</v>
      </c>
      <c r="K567" s="66" t="s">
        <v>2841</v>
      </c>
      <c r="L567" s="28" t="s">
        <v>2836</v>
      </c>
      <c r="M567" s="28" t="s">
        <v>701</v>
      </c>
      <c r="N567" s="16">
        <f>SUM(1924-J600)</f>
        <v>0</v>
      </c>
      <c r="AS567" s="76"/>
      <c r="AT567" s="38"/>
    </row>
    <row r="568" spans="1:69" ht="14.1" customHeight="1" x14ac:dyDescent="0.2">
      <c r="A568" s="14"/>
      <c r="H568" s="14"/>
      <c r="I568" s="14" t="s">
        <v>2765</v>
      </c>
      <c r="J568" s="14">
        <v>1850</v>
      </c>
      <c r="K568" s="66" t="s">
        <v>2842</v>
      </c>
      <c r="L568" s="20" t="s">
        <v>2839</v>
      </c>
      <c r="M568" s="20" t="s">
        <v>747</v>
      </c>
      <c r="N568" s="14">
        <f>SUM(1912-J601)</f>
        <v>6</v>
      </c>
      <c r="AS568" s="76"/>
      <c r="AT568" s="38"/>
    </row>
    <row r="569" spans="1:69" ht="14.1" customHeight="1" x14ac:dyDescent="0.2">
      <c r="I569" s="3" t="s">
        <v>2773</v>
      </c>
      <c r="J569" s="20">
        <v>1852</v>
      </c>
      <c r="K569" s="66" t="s">
        <v>2844</v>
      </c>
      <c r="L569" s="20" t="s">
        <v>551</v>
      </c>
      <c r="M569" s="20" t="s">
        <v>441</v>
      </c>
      <c r="N569" s="14">
        <f>SUM(1912-J602)</f>
        <v>67</v>
      </c>
      <c r="AG569" s="6"/>
      <c r="AH569" s="6"/>
      <c r="AI569" s="6"/>
    </row>
    <row r="570" spans="1:69" ht="14.1" customHeight="1" x14ac:dyDescent="0.2">
      <c r="D570" s="38"/>
      <c r="I570" s="14" t="s">
        <v>2773</v>
      </c>
      <c r="J570" s="20" t="s">
        <v>1317</v>
      </c>
      <c r="K570" s="66" t="s">
        <v>2846</v>
      </c>
      <c r="L570" s="20" t="s">
        <v>551</v>
      </c>
      <c r="M570" s="20" t="s">
        <v>356</v>
      </c>
      <c r="N570" s="3">
        <f>SUM(1926-J603)</f>
        <v>78</v>
      </c>
    </row>
    <row r="571" spans="1:69" ht="14.1" customHeight="1" x14ac:dyDescent="0.2">
      <c r="I571" s="3" t="s">
        <v>2779</v>
      </c>
      <c r="J571" s="10">
        <v>1902</v>
      </c>
      <c r="K571" s="66" t="s">
        <v>2850</v>
      </c>
      <c r="L571" s="20" t="s">
        <v>2800</v>
      </c>
      <c r="M571" s="20" t="s">
        <v>178</v>
      </c>
      <c r="N571" s="16">
        <f>SUM(1916-J604)</f>
        <v>75</v>
      </c>
      <c r="BI571" s="38"/>
      <c r="BJ571" s="15"/>
    </row>
    <row r="572" spans="1:69" ht="14.1" customHeight="1" x14ac:dyDescent="0.2">
      <c r="D572" s="64"/>
      <c r="I572" s="14" t="s">
        <v>2781</v>
      </c>
      <c r="J572" s="20">
        <v>1832</v>
      </c>
      <c r="K572" s="66" t="s">
        <v>2852</v>
      </c>
      <c r="L572" s="20" t="s">
        <v>2847</v>
      </c>
      <c r="M572" s="20" t="s">
        <v>2848</v>
      </c>
      <c r="N572" s="14">
        <f>SUM(1921-J605)</f>
        <v>0</v>
      </c>
      <c r="BI572" s="38"/>
      <c r="BJ572" s="15"/>
      <c r="BQ572" s="76"/>
    </row>
    <row r="573" spans="1:69" ht="14.1" customHeight="1" x14ac:dyDescent="0.2">
      <c r="I573" s="14" t="s">
        <v>2783</v>
      </c>
      <c r="J573" s="28">
        <v>1916</v>
      </c>
      <c r="K573" s="66" t="s">
        <v>2854</v>
      </c>
      <c r="L573" s="20" t="s">
        <v>966</v>
      </c>
      <c r="M573" s="20" t="s">
        <v>128</v>
      </c>
      <c r="N573" s="14">
        <f>SUM(1920-J606)</f>
        <v>79</v>
      </c>
      <c r="BI573" s="38"/>
      <c r="BJ573" s="15"/>
      <c r="BQ573" s="76"/>
    </row>
    <row r="574" spans="1:69" ht="14.1" customHeight="1" x14ac:dyDescent="0.2">
      <c r="B574" s="14"/>
      <c r="C574" s="14"/>
      <c r="E574" s="14"/>
      <c r="F574" s="14"/>
      <c r="G574" s="87"/>
      <c r="I574" s="14" t="s">
        <v>2787</v>
      </c>
      <c r="J574" s="14">
        <v>1887</v>
      </c>
      <c r="K574" s="66" t="s">
        <v>2857</v>
      </c>
      <c r="L574" s="4" t="s">
        <v>1414</v>
      </c>
      <c r="M574" s="4" t="s">
        <v>356</v>
      </c>
      <c r="N574" s="3">
        <f>SUM(1927-J607)</f>
        <v>79</v>
      </c>
      <c r="BI574" s="38"/>
      <c r="BJ574" s="15"/>
      <c r="BQ574" s="76"/>
    </row>
    <row r="575" spans="1:69" ht="14.1" customHeight="1" x14ac:dyDescent="0.2">
      <c r="D575" s="64"/>
      <c r="I575" s="14" t="s">
        <v>2791</v>
      </c>
      <c r="J575" s="28">
        <v>1845</v>
      </c>
      <c r="K575" s="66" t="s">
        <v>2860</v>
      </c>
      <c r="L575" s="20" t="s">
        <v>2855</v>
      </c>
      <c r="M575" s="20" t="s">
        <v>610</v>
      </c>
      <c r="N575" s="14">
        <f>SUM(1914-J608)</f>
        <v>63</v>
      </c>
      <c r="BI575" s="38"/>
      <c r="BJ575" s="15"/>
      <c r="BQ575" s="76"/>
    </row>
    <row r="576" spans="1:69" ht="14.1" customHeight="1" x14ac:dyDescent="0.2">
      <c r="A576" s="14"/>
      <c r="I576" s="14" t="s">
        <v>2793</v>
      </c>
      <c r="J576" s="28">
        <v>1864</v>
      </c>
      <c r="K576" s="66" t="s">
        <v>2863</v>
      </c>
      <c r="L576" s="20" t="s">
        <v>2858</v>
      </c>
      <c r="M576" s="20" t="s">
        <v>340</v>
      </c>
      <c r="N576" s="14">
        <f>SUM(1909-J609)</f>
        <v>63</v>
      </c>
      <c r="O576" s="38"/>
      <c r="P576" s="6"/>
      <c r="BQ576" s="76"/>
    </row>
    <row r="577" spans="1:68" ht="14.1" customHeight="1" x14ac:dyDescent="0.2">
      <c r="I577" s="14" t="s">
        <v>2793</v>
      </c>
      <c r="J577" s="4">
        <v>1923</v>
      </c>
      <c r="K577" s="66" t="s">
        <v>2866</v>
      </c>
      <c r="L577" s="20" t="s">
        <v>52</v>
      </c>
      <c r="M577" s="20" t="s">
        <v>2861</v>
      </c>
      <c r="N577" s="14">
        <f>SUM(1919-J610)</f>
        <v>17</v>
      </c>
    </row>
    <row r="578" spans="1:68" ht="14.1" customHeight="1" x14ac:dyDescent="0.2">
      <c r="B578" s="97"/>
      <c r="C578" s="97"/>
      <c r="D578" s="64"/>
      <c r="E578" s="97"/>
      <c r="F578" s="97"/>
      <c r="G578" s="98"/>
      <c r="I578" s="14" t="s">
        <v>2797</v>
      </c>
      <c r="J578" s="20">
        <v>1837</v>
      </c>
      <c r="K578" s="66" t="s">
        <v>2869</v>
      </c>
      <c r="L578" s="20" t="s">
        <v>2864</v>
      </c>
      <c r="M578" s="20" t="s">
        <v>128</v>
      </c>
      <c r="N578" s="14">
        <f>SUM(1906-J611)</f>
        <v>69</v>
      </c>
      <c r="BF578" s="6"/>
    </row>
    <row r="579" spans="1:68" ht="14.1" customHeight="1" x14ac:dyDescent="0.2">
      <c r="I579" s="14" t="s">
        <v>2799</v>
      </c>
      <c r="J579" s="91">
        <v>1838</v>
      </c>
      <c r="K579" s="66" t="s">
        <v>2871</v>
      </c>
      <c r="L579" s="20" t="s">
        <v>2867</v>
      </c>
      <c r="M579" s="20" t="s">
        <v>425</v>
      </c>
      <c r="N579" s="14">
        <f>SUM(1918-J612)</f>
        <v>31</v>
      </c>
      <c r="BF579" s="6"/>
    </row>
    <row r="580" spans="1:68" ht="14.1" customHeight="1" x14ac:dyDescent="0.2">
      <c r="A580" s="97"/>
      <c r="D580" s="64"/>
      <c r="I580" s="14" t="s">
        <v>2801</v>
      </c>
      <c r="J580" s="14">
        <v>1846</v>
      </c>
      <c r="K580" s="66" t="s">
        <v>2873</v>
      </c>
      <c r="L580" s="4" t="s">
        <v>696</v>
      </c>
      <c r="M580" s="4" t="s">
        <v>404</v>
      </c>
      <c r="N580" s="3">
        <f>SUM(1910-J613)</f>
        <v>83</v>
      </c>
      <c r="BF580" s="6"/>
    </row>
    <row r="581" spans="1:68" ht="14.1" customHeight="1" x14ac:dyDescent="0.2">
      <c r="D581" s="64"/>
      <c r="H581" s="14"/>
      <c r="I581" s="16" t="s">
        <v>2803</v>
      </c>
      <c r="J581" s="14">
        <v>1881</v>
      </c>
      <c r="K581" s="66" t="s">
        <v>2875</v>
      </c>
      <c r="L581" s="20" t="s">
        <v>1129</v>
      </c>
      <c r="M581" s="20" t="s">
        <v>125</v>
      </c>
      <c r="N581" s="14">
        <f>SUM(1908-J614)</f>
        <v>68</v>
      </c>
      <c r="AU581" s="6"/>
      <c r="BF581" s="6"/>
    </row>
    <row r="582" spans="1:68" ht="14.1" customHeight="1" x14ac:dyDescent="0.2">
      <c r="D582" s="64"/>
      <c r="H582" s="14"/>
      <c r="I582" s="14" t="s">
        <v>2806</v>
      </c>
      <c r="J582" s="20">
        <v>1853</v>
      </c>
      <c r="K582" s="66" t="s">
        <v>2877</v>
      </c>
      <c r="L582" s="14" t="s">
        <v>2874</v>
      </c>
      <c r="M582" s="14" t="s">
        <v>284</v>
      </c>
      <c r="N582" s="14">
        <f>SUM(1921-J615)</f>
        <v>0</v>
      </c>
      <c r="AU582" s="6"/>
      <c r="BF582" s="6"/>
      <c r="BG582" s="6"/>
      <c r="BO582" s="38"/>
      <c r="BP582" s="6"/>
    </row>
    <row r="583" spans="1:68" ht="14.1" customHeight="1" x14ac:dyDescent="0.2">
      <c r="D583" s="64"/>
      <c r="I583" s="14" t="s">
        <v>2810</v>
      </c>
      <c r="J583" s="20">
        <v>1836</v>
      </c>
      <c r="K583" s="66" t="s">
        <v>2879</v>
      </c>
      <c r="L583" s="20" t="s">
        <v>145</v>
      </c>
      <c r="M583" s="20" t="s">
        <v>1538</v>
      </c>
      <c r="N583" s="14">
        <f>SUM(1908-J616)</f>
        <v>15</v>
      </c>
      <c r="Z583" s="38"/>
      <c r="AA583" s="6"/>
      <c r="AU583" s="6"/>
      <c r="BG583" s="6"/>
      <c r="BO583" s="38"/>
      <c r="BP583" s="6"/>
    </row>
    <row r="584" spans="1:68" ht="14.1" customHeight="1" x14ac:dyDescent="0.2">
      <c r="D584" s="64"/>
      <c r="I584" s="14" t="s">
        <v>2810</v>
      </c>
      <c r="J584" s="20">
        <v>1850</v>
      </c>
      <c r="K584" s="66" t="s">
        <v>2882</v>
      </c>
      <c r="L584" s="20" t="s">
        <v>1396</v>
      </c>
      <c r="M584" s="20" t="s">
        <v>2878</v>
      </c>
      <c r="N584" s="14">
        <f>SUM(1918-J617)</f>
        <v>69</v>
      </c>
      <c r="AB584" s="76"/>
      <c r="AG584" s="6"/>
      <c r="AH584" s="6"/>
      <c r="AI584" s="6"/>
      <c r="AU584" s="6"/>
      <c r="BG584" s="6"/>
      <c r="BO584" s="38"/>
      <c r="BP584" s="6"/>
    </row>
    <row r="585" spans="1:68" ht="14.1" customHeight="1" x14ac:dyDescent="0.2">
      <c r="B585" s="6"/>
      <c r="C585" s="6"/>
      <c r="D585" s="64"/>
      <c r="E585" s="6"/>
      <c r="F585" s="6"/>
      <c r="G585" s="76"/>
      <c r="I585" s="14" t="s">
        <v>2814</v>
      </c>
      <c r="J585" s="20">
        <v>1911</v>
      </c>
      <c r="K585" s="66" t="s">
        <v>2883</v>
      </c>
      <c r="L585" s="20" t="s">
        <v>2880</v>
      </c>
      <c r="M585" s="20" t="s">
        <v>125</v>
      </c>
      <c r="N585" s="14">
        <f>SUM(1908-J618)</f>
        <v>77</v>
      </c>
      <c r="AQ585" s="6"/>
      <c r="AR585" s="6"/>
      <c r="AU585" s="6"/>
      <c r="BG585" s="6"/>
      <c r="BO585" s="38"/>
      <c r="BP585" s="6"/>
    </row>
    <row r="586" spans="1:68" ht="14.1" customHeight="1" x14ac:dyDescent="0.2">
      <c r="D586" s="64"/>
      <c r="I586" s="3" t="s">
        <v>2818</v>
      </c>
      <c r="J586" s="14">
        <v>1876</v>
      </c>
      <c r="K586" s="66" t="s">
        <v>2884</v>
      </c>
      <c r="L586" s="20" t="s">
        <v>2348</v>
      </c>
      <c r="M586" s="20" t="s">
        <v>903</v>
      </c>
      <c r="N586" s="14">
        <f>SUM(1908-J619)</f>
        <v>70</v>
      </c>
      <c r="Z586" s="38"/>
      <c r="AA586" s="6"/>
      <c r="BG586" s="6"/>
      <c r="BO586" s="38"/>
      <c r="BP586" s="6"/>
    </row>
    <row r="587" spans="1:68" ht="14.1" customHeight="1" x14ac:dyDescent="0.2">
      <c r="A587" s="6"/>
      <c r="B587" s="6"/>
      <c r="C587" s="6"/>
      <c r="E587" s="6"/>
      <c r="F587" s="6"/>
      <c r="G587" s="76"/>
      <c r="I587" s="14" t="s">
        <v>2821</v>
      </c>
      <c r="J587" s="20">
        <v>1920</v>
      </c>
      <c r="K587" s="64" t="s">
        <v>2888</v>
      </c>
      <c r="L587" s="20" t="s">
        <v>1104</v>
      </c>
      <c r="M587" s="20" t="s">
        <v>2833</v>
      </c>
      <c r="N587" s="14">
        <f>SUM(1918-J620)</f>
        <v>44</v>
      </c>
      <c r="AB587" s="76"/>
    </row>
    <row r="588" spans="1:68" ht="14.1" customHeight="1" x14ac:dyDescent="0.2">
      <c r="D588" s="64"/>
      <c r="I588" s="14" t="s">
        <v>2823</v>
      </c>
      <c r="J588" s="20">
        <v>1845</v>
      </c>
      <c r="K588" s="66" t="s">
        <v>2891</v>
      </c>
      <c r="L588" s="20" t="s">
        <v>2885</v>
      </c>
      <c r="M588" s="20" t="s">
        <v>2886</v>
      </c>
      <c r="N588" s="14">
        <f>SUM(1908-J621)</f>
        <v>73</v>
      </c>
    </row>
    <row r="589" spans="1:68" ht="14.1" customHeight="1" x14ac:dyDescent="0.2">
      <c r="A589" s="6"/>
      <c r="B589" s="7"/>
      <c r="C589" s="7"/>
      <c r="D589" s="64"/>
      <c r="E589" s="7"/>
      <c r="F589" s="7"/>
      <c r="G589" s="48"/>
      <c r="H589" s="14"/>
      <c r="I589" s="3" t="s">
        <v>2823</v>
      </c>
      <c r="J589" s="28">
        <v>1924</v>
      </c>
      <c r="K589" s="66" t="s">
        <v>2893</v>
      </c>
      <c r="L589" s="14" t="s">
        <v>2889</v>
      </c>
      <c r="M589" s="14" t="s">
        <v>159</v>
      </c>
      <c r="N589" s="14">
        <f>SUM(1917-J622)</f>
        <v>29</v>
      </c>
    </row>
    <row r="590" spans="1:68" ht="14.1" customHeight="1" x14ac:dyDescent="0.2">
      <c r="H590" s="14"/>
      <c r="I590" s="14" t="s">
        <v>2826</v>
      </c>
      <c r="J590" s="4">
        <v>1920</v>
      </c>
      <c r="K590" s="66" t="s">
        <v>2895</v>
      </c>
      <c r="L590" s="20" t="s">
        <v>1917</v>
      </c>
      <c r="M590" s="20" t="s">
        <v>2892</v>
      </c>
      <c r="N590" s="14">
        <f>SUM(1919-J623)</f>
        <v>79</v>
      </c>
      <c r="Z590" s="38"/>
      <c r="AA590" s="6"/>
      <c r="AC590" s="38"/>
      <c r="AD590" s="6"/>
      <c r="AE590" s="6"/>
      <c r="AF590" s="76"/>
    </row>
    <row r="591" spans="1:68" ht="14.1" customHeight="1" x14ac:dyDescent="0.2">
      <c r="A591" s="7"/>
      <c r="D591" s="64"/>
      <c r="I591" s="14" t="s">
        <v>2830</v>
      </c>
      <c r="J591" s="20">
        <v>1858</v>
      </c>
      <c r="K591" s="66" t="s">
        <v>2898</v>
      </c>
      <c r="L591" s="20" t="s">
        <v>1917</v>
      </c>
      <c r="M591" s="20" t="s">
        <v>104</v>
      </c>
      <c r="N591" s="14">
        <f>SUM(1908-J624)</f>
        <v>67</v>
      </c>
      <c r="Q591" s="76"/>
      <c r="AB591" s="76"/>
    </row>
    <row r="592" spans="1:68" ht="14.1" customHeight="1" x14ac:dyDescent="0.2">
      <c r="D592" s="64"/>
      <c r="I592" s="16" t="s">
        <v>2834</v>
      </c>
      <c r="J592" s="20">
        <v>1876</v>
      </c>
      <c r="K592" s="66" t="s">
        <v>2901</v>
      </c>
      <c r="L592" s="20" t="s">
        <v>1802</v>
      </c>
      <c r="M592" s="20" t="s">
        <v>2896</v>
      </c>
      <c r="N592" s="14">
        <f>SUM(1908-J625)</f>
        <v>50</v>
      </c>
    </row>
    <row r="593" spans="1:42" ht="14.1" customHeight="1" x14ac:dyDescent="0.2">
      <c r="D593" s="64"/>
      <c r="I593" s="14" t="s">
        <v>2837</v>
      </c>
      <c r="J593" s="20">
        <v>1822</v>
      </c>
      <c r="K593" s="66" t="s">
        <v>2903</v>
      </c>
      <c r="L593" s="20" t="s">
        <v>2899</v>
      </c>
      <c r="M593" s="20" t="s">
        <v>138</v>
      </c>
      <c r="N593" s="14">
        <f>SUM(1908-J626)</f>
        <v>66</v>
      </c>
      <c r="AC593" s="38"/>
      <c r="AD593" s="6"/>
      <c r="AE593" s="6"/>
      <c r="AF593" s="76"/>
    </row>
    <row r="594" spans="1:42" ht="14.1" customHeight="1" x14ac:dyDescent="0.2">
      <c r="D594" s="64"/>
      <c r="I594" s="14" t="s">
        <v>2840</v>
      </c>
      <c r="J594" s="4">
        <v>1893</v>
      </c>
      <c r="K594" s="66" t="s">
        <v>2905</v>
      </c>
      <c r="L594" s="20" t="s">
        <v>815</v>
      </c>
      <c r="M594" s="20" t="s">
        <v>485</v>
      </c>
      <c r="N594" s="14">
        <f>SUM(1908-J627)</f>
        <v>54</v>
      </c>
    </row>
    <row r="595" spans="1:42" ht="14.1" customHeight="1" x14ac:dyDescent="0.2">
      <c r="I595" s="14" t="s">
        <v>2840</v>
      </c>
      <c r="J595" s="20">
        <v>1838</v>
      </c>
      <c r="K595" s="64" t="s">
        <v>2906</v>
      </c>
      <c r="L595" s="20" t="s">
        <v>659</v>
      </c>
      <c r="M595" s="20" t="s">
        <v>2904</v>
      </c>
      <c r="N595" s="14">
        <f>SUM(1908-J628)</f>
        <v>42</v>
      </c>
      <c r="W595" s="38"/>
    </row>
    <row r="596" spans="1:42" ht="14.1" customHeight="1" x14ac:dyDescent="0.2">
      <c r="I596" s="14" t="s">
        <v>2843</v>
      </c>
      <c r="J596" s="20">
        <v>1847</v>
      </c>
      <c r="K596" s="66" t="s">
        <v>2908</v>
      </c>
      <c r="L596" s="20" t="s">
        <v>696</v>
      </c>
      <c r="M596" s="20" t="s">
        <v>528</v>
      </c>
      <c r="N596" s="14">
        <f>SUM(1909-J629)</f>
        <v>47</v>
      </c>
    </row>
    <row r="597" spans="1:42" ht="14.1" customHeight="1" x14ac:dyDescent="0.2">
      <c r="D597" s="64"/>
      <c r="H597" s="14"/>
      <c r="I597" s="14" t="s">
        <v>2845</v>
      </c>
      <c r="J597" s="4">
        <v>1845</v>
      </c>
      <c r="K597" s="66" t="s">
        <v>2911</v>
      </c>
      <c r="L597" s="14" t="s">
        <v>696</v>
      </c>
      <c r="M597" s="14" t="s">
        <v>104</v>
      </c>
      <c r="N597" s="14">
        <f>SUM(1917-J630)</f>
        <v>68</v>
      </c>
      <c r="AC597" s="38"/>
      <c r="AD597" s="6"/>
      <c r="AE597" s="6"/>
      <c r="AF597" s="76"/>
      <c r="AP597" s="38"/>
    </row>
    <row r="598" spans="1:42" ht="14.1" customHeight="1" x14ac:dyDescent="0.2">
      <c r="B598" s="14"/>
      <c r="C598" s="14"/>
      <c r="E598" s="14"/>
      <c r="F598" s="14"/>
      <c r="G598" s="87"/>
      <c r="I598" s="14" t="s">
        <v>2849</v>
      </c>
      <c r="J598" s="20">
        <v>1878</v>
      </c>
      <c r="K598" s="66" t="s">
        <v>2913</v>
      </c>
      <c r="L598" s="20" t="s">
        <v>453</v>
      </c>
      <c r="M598" s="20" t="s">
        <v>14</v>
      </c>
      <c r="N598" s="14">
        <f>SUM(1909-J631)</f>
        <v>52</v>
      </c>
    </row>
    <row r="599" spans="1:42" ht="14.1" customHeight="1" x14ac:dyDescent="0.2">
      <c r="I599" s="14" t="s">
        <v>2851</v>
      </c>
      <c r="J599" s="20">
        <v>1879</v>
      </c>
      <c r="K599" s="66" t="s">
        <v>2915</v>
      </c>
      <c r="L599" s="20" t="s">
        <v>2912</v>
      </c>
      <c r="M599" s="20" t="s">
        <v>542</v>
      </c>
      <c r="N599" s="14">
        <f>SUM(1918-J632)</f>
        <v>55</v>
      </c>
    </row>
    <row r="600" spans="1:42" ht="14.1" customHeight="1" x14ac:dyDescent="0.2">
      <c r="A600" s="14"/>
      <c r="D600" s="64"/>
      <c r="H600" s="14"/>
      <c r="I600" s="14" t="s">
        <v>2853</v>
      </c>
      <c r="J600" s="28">
        <v>1924</v>
      </c>
      <c r="K600" s="66" t="s">
        <v>2918</v>
      </c>
      <c r="L600" s="20" t="s">
        <v>966</v>
      </c>
      <c r="M600" s="20" t="s">
        <v>128</v>
      </c>
      <c r="N600" s="14">
        <f>SUM(1913-J633)</f>
        <v>76</v>
      </c>
    </row>
    <row r="601" spans="1:42" ht="14.1" customHeight="1" x14ac:dyDescent="0.2">
      <c r="D601" s="64"/>
      <c r="H601" s="14"/>
      <c r="I601" s="14" t="s">
        <v>2856</v>
      </c>
      <c r="J601" s="20">
        <v>1906</v>
      </c>
      <c r="K601" s="66" t="s">
        <v>2922</v>
      </c>
      <c r="L601" s="20" t="s">
        <v>2916</v>
      </c>
      <c r="M601" s="20" t="s">
        <v>246</v>
      </c>
      <c r="N601" s="14">
        <f>SUM(1908-J634)</f>
        <v>73</v>
      </c>
    </row>
    <row r="602" spans="1:42" ht="14.1" customHeight="1" x14ac:dyDescent="0.2">
      <c r="B602" s="14"/>
      <c r="C602" s="14"/>
      <c r="E602" s="14"/>
      <c r="F602" s="14"/>
      <c r="G602" s="87"/>
      <c r="I602" s="14" t="s">
        <v>2859</v>
      </c>
      <c r="J602" s="20">
        <v>1845</v>
      </c>
      <c r="K602" s="66" t="s">
        <v>2924</v>
      </c>
      <c r="L602" s="20" t="s">
        <v>2919</v>
      </c>
      <c r="M602" s="20" t="s">
        <v>2920</v>
      </c>
      <c r="N602" s="14">
        <f>SUM(1908-J635)</f>
        <v>8</v>
      </c>
    </row>
    <row r="603" spans="1:42" ht="14.1" customHeight="1" x14ac:dyDescent="0.2">
      <c r="D603" s="64"/>
      <c r="I603" s="14" t="s">
        <v>2862</v>
      </c>
      <c r="J603" s="20">
        <v>1848</v>
      </c>
      <c r="K603" s="66" t="s">
        <v>2927</v>
      </c>
      <c r="L603" s="20" t="s">
        <v>1245</v>
      </c>
      <c r="M603" s="20" t="s">
        <v>2923</v>
      </c>
      <c r="N603" s="14">
        <f>SUM(1908-J636)</f>
        <v>59</v>
      </c>
    </row>
    <row r="604" spans="1:42" ht="14.1" customHeight="1" x14ac:dyDescent="0.2">
      <c r="A604" s="14"/>
      <c r="D604" s="64"/>
      <c r="I604" s="14" t="s">
        <v>2865</v>
      </c>
      <c r="J604" s="28">
        <v>1841</v>
      </c>
      <c r="K604" s="66" t="s">
        <v>2930</v>
      </c>
      <c r="L604" s="20" t="s">
        <v>145</v>
      </c>
      <c r="M604" s="20" t="s">
        <v>2925</v>
      </c>
      <c r="N604" s="16">
        <f>SUM(1916-J637)</f>
        <v>38</v>
      </c>
    </row>
    <row r="605" spans="1:42" ht="14.1" customHeight="1" x14ac:dyDescent="0.2">
      <c r="H605" s="14"/>
      <c r="I605" s="3" t="s">
        <v>2868</v>
      </c>
      <c r="J605" s="20" t="s">
        <v>2554</v>
      </c>
      <c r="K605" s="66" t="s">
        <v>2932</v>
      </c>
      <c r="L605" s="20" t="s">
        <v>2928</v>
      </c>
      <c r="M605" s="20" t="s">
        <v>2929</v>
      </c>
      <c r="N605" s="14">
        <f>SUM(1908-J638)</f>
        <v>0</v>
      </c>
      <c r="Z605" s="38"/>
      <c r="AA605" s="6"/>
    </row>
    <row r="606" spans="1:42" ht="14.1" customHeight="1" x14ac:dyDescent="0.2">
      <c r="I606" s="14" t="s">
        <v>2870</v>
      </c>
      <c r="J606" s="20">
        <v>1841</v>
      </c>
      <c r="K606" s="66" t="s">
        <v>2936</v>
      </c>
      <c r="L606" s="20" t="s">
        <v>2931</v>
      </c>
      <c r="M606" s="20" t="s">
        <v>128</v>
      </c>
      <c r="N606" s="14">
        <f>SUM(1908-J639)</f>
        <v>0</v>
      </c>
      <c r="AB606" s="76"/>
    </row>
    <row r="607" spans="1:42" ht="14.1" customHeight="1" x14ac:dyDescent="0.2">
      <c r="D607" s="64"/>
      <c r="H607" s="14"/>
      <c r="I607" s="14" t="s">
        <v>2872</v>
      </c>
      <c r="J607" s="4">
        <v>1848</v>
      </c>
      <c r="K607" s="66" t="s">
        <v>2939</v>
      </c>
      <c r="L607" s="20" t="s">
        <v>2933</v>
      </c>
      <c r="M607" s="20" t="s">
        <v>2934</v>
      </c>
      <c r="N607" s="14">
        <f>SUM(1908-J640)</f>
        <v>0</v>
      </c>
      <c r="O607" s="38"/>
      <c r="P607" s="6"/>
    </row>
    <row r="608" spans="1:42" ht="14.1" customHeight="1" x14ac:dyDescent="0.2">
      <c r="D608" s="64"/>
      <c r="I608" s="14" t="s">
        <v>2872</v>
      </c>
      <c r="J608" s="20">
        <v>1851</v>
      </c>
      <c r="K608" s="68" t="s">
        <v>2943</v>
      </c>
      <c r="L608" s="20" t="s">
        <v>939</v>
      </c>
      <c r="M608" s="20" t="s">
        <v>2937</v>
      </c>
      <c r="N608" s="14">
        <f>SUM(1906-J641)</f>
        <v>17</v>
      </c>
      <c r="X608" s="6"/>
      <c r="Y608" s="76"/>
    </row>
    <row r="609" spans="1:64" ht="14.1" customHeight="1" x14ac:dyDescent="0.2">
      <c r="B609" s="14"/>
      <c r="C609" s="14"/>
      <c r="D609" s="64"/>
      <c r="E609" s="14"/>
      <c r="F609" s="14"/>
      <c r="G609" s="87"/>
      <c r="H609" s="14"/>
      <c r="I609" s="14" t="s">
        <v>2876</v>
      </c>
      <c r="J609" s="20">
        <v>1846</v>
      </c>
      <c r="K609" s="66" t="s">
        <v>2945</v>
      </c>
      <c r="L609" s="4" t="s">
        <v>2940</v>
      </c>
      <c r="M609" s="4" t="s">
        <v>2941</v>
      </c>
      <c r="N609" s="3">
        <f>SUM(1930-J642)</f>
        <v>88</v>
      </c>
      <c r="U609" s="6"/>
      <c r="V609" s="76"/>
    </row>
    <row r="610" spans="1:64" ht="14.1" customHeight="1" x14ac:dyDescent="0.2">
      <c r="D610" s="64"/>
      <c r="H610" s="14"/>
      <c r="I610" s="14" t="s">
        <v>2876</v>
      </c>
      <c r="J610" s="20">
        <v>1902</v>
      </c>
      <c r="K610" s="66" t="s">
        <v>2949</v>
      </c>
      <c r="L610" s="10" t="s">
        <v>2190</v>
      </c>
      <c r="M610" s="10" t="s">
        <v>104</v>
      </c>
      <c r="N610" s="3">
        <f>SUM(1901-J643)</f>
        <v>66</v>
      </c>
      <c r="O610" s="38"/>
      <c r="P610" s="6"/>
    </row>
    <row r="611" spans="1:64" ht="14.1" customHeight="1" x14ac:dyDescent="0.2">
      <c r="A611" s="14"/>
      <c r="D611" s="64"/>
      <c r="I611" s="14" t="s">
        <v>2881</v>
      </c>
      <c r="J611" s="20">
        <v>1837</v>
      </c>
      <c r="K611" s="66" t="s">
        <v>2952</v>
      </c>
      <c r="L611" s="4" t="s">
        <v>2946</v>
      </c>
      <c r="M611" s="4" t="s">
        <v>2947</v>
      </c>
      <c r="N611" s="3">
        <f>SUM(1923-J644)</f>
        <v>0</v>
      </c>
      <c r="BL611" s="128"/>
    </row>
    <row r="612" spans="1:64" ht="14.1" customHeight="1" x14ac:dyDescent="0.2">
      <c r="B612" s="6"/>
      <c r="C612" s="6"/>
      <c r="D612" s="64"/>
      <c r="E612" s="6"/>
      <c r="F612" s="6"/>
      <c r="G612" s="76"/>
      <c r="H612" s="14"/>
      <c r="I612" s="14" t="s">
        <v>2881</v>
      </c>
      <c r="J612" s="20">
        <v>1887</v>
      </c>
      <c r="K612" s="66" t="s">
        <v>2954</v>
      </c>
      <c r="L612" s="20" t="s">
        <v>2950</v>
      </c>
      <c r="M612" s="20" t="s">
        <v>404</v>
      </c>
      <c r="N612" s="14">
        <f>SUM(1920-J645)</f>
        <v>74</v>
      </c>
      <c r="AC612" s="38"/>
      <c r="AD612" s="6"/>
      <c r="AE612" s="6"/>
      <c r="AF612" s="76"/>
      <c r="BL612" s="128"/>
    </row>
    <row r="613" spans="1:64" ht="14.1" customHeight="1" x14ac:dyDescent="0.2">
      <c r="D613" s="64"/>
      <c r="H613" s="14"/>
      <c r="I613" s="14" t="s">
        <v>2881</v>
      </c>
      <c r="J613" s="4">
        <v>1827</v>
      </c>
      <c r="K613" s="67" t="s">
        <v>2957</v>
      </c>
      <c r="L613" s="91" t="s">
        <v>1597</v>
      </c>
      <c r="M613" s="91" t="s">
        <v>783</v>
      </c>
      <c r="N613" s="3">
        <f>SUM(1929-J646)</f>
        <v>74</v>
      </c>
      <c r="AG613" s="6"/>
      <c r="AH613" s="6"/>
      <c r="AI613" s="6"/>
      <c r="BL613" s="128"/>
    </row>
    <row r="614" spans="1:64" ht="14.1" customHeight="1" x14ac:dyDescent="0.2">
      <c r="A614" s="6"/>
      <c r="B614" s="14"/>
      <c r="C614" s="14"/>
      <c r="D614" s="64"/>
      <c r="E614" s="14"/>
      <c r="F614" s="14"/>
      <c r="G614" s="87"/>
      <c r="H614" s="6"/>
      <c r="I614" s="14" t="s">
        <v>2887</v>
      </c>
      <c r="J614" s="20">
        <v>1840</v>
      </c>
      <c r="K614" s="66" t="s">
        <v>2960</v>
      </c>
      <c r="L614" s="20" t="s">
        <v>2955</v>
      </c>
      <c r="M614" s="20" t="s">
        <v>142</v>
      </c>
      <c r="N614" s="14">
        <f>SUM(1920-J647)</f>
        <v>62</v>
      </c>
      <c r="O614" s="38"/>
      <c r="P614" s="6"/>
      <c r="BL614" s="128"/>
    </row>
    <row r="615" spans="1:64" ht="14.1" customHeight="1" x14ac:dyDescent="0.2">
      <c r="I615" s="14" t="s">
        <v>2890</v>
      </c>
      <c r="J615" s="14" t="s">
        <v>2554</v>
      </c>
      <c r="K615" s="66" t="s">
        <v>2962</v>
      </c>
      <c r="L615" s="10" t="s">
        <v>226</v>
      </c>
      <c r="M615" s="10" t="s">
        <v>264</v>
      </c>
      <c r="N615" s="3">
        <f>SUM(1896-J648)</f>
        <v>53</v>
      </c>
      <c r="BL615" s="128"/>
    </row>
    <row r="616" spans="1:64" ht="14.1" customHeight="1" x14ac:dyDescent="0.2">
      <c r="A616" s="14"/>
      <c r="D616" s="64"/>
      <c r="I616" s="14" t="s">
        <v>2890</v>
      </c>
      <c r="J616" s="20">
        <v>1893</v>
      </c>
      <c r="K616" s="66" t="s">
        <v>2966</v>
      </c>
      <c r="L616" s="20" t="s">
        <v>2547</v>
      </c>
      <c r="M616" s="20" t="s">
        <v>104</v>
      </c>
      <c r="N616" s="14">
        <f>SUM(1919-J649)</f>
        <v>48</v>
      </c>
      <c r="AQ616" s="6"/>
      <c r="AR616" s="6"/>
    </row>
    <row r="617" spans="1:64" ht="14.1" customHeight="1" x14ac:dyDescent="0.2">
      <c r="B617" s="14"/>
      <c r="C617" s="14"/>
      <c r="E617" s="14"/>
      <c r="F617" s="14"/>
      <c r="G617" s="87"/>
      <c r="I617" s="14" t="s">
        <v>2894</v>
      </c>
      <c r="J617" s="20">
        <v>1849</v>
      </c>
      <c r="K617" s="66" t="s">
        <v>2970</v>
      </c>
      <c r="L617" s="20" t="s">
        <v>2963</v>
      </c>
      <c r="M617" s="20" t="s">
        <v>2964</v>
      </c>
      <c r="N617" s="14">
        <f>SUM(1915-J650)</f>
        <v>82</v>
      </c>
    </row>
    <row r="618" spans="1:64" ht="14.1" customHeight="1" x14ac:dyDescent="0.2">
      <c r="D618" s="64"/>
      <c r="H618" s="14"/>
      <c r="I618" s="14" t="s">
        <v>2897</v>
      </c>
      <c r="J618" s="20">
        <v>1831</v>
      </c>
      <c r="K618" s="66" t="s">
        <v>2972</v>
      </c>
      <c r="L618" s="20" t="s">
        <v>2967</v>
      </c>
      <c r="M618" s="20" t="s">
        <v>2968</v>
      </c>
      <c r="N618" s="14">
        <f>SUM(1911-J651)</f>
        <v>24</v>
      </c>
    </row>
    <row r="619" spans="1:64" ht="14.1" customHeight="1" x14ac:dyDescent="0.2">
      <c r="A619" s="14"/>
      <c r="H619" s="14"/>
      <c r="I619" s="14" t="s">
        <v>2900</v>
      </c>
      <c r="J619" s="20">
        <v>1838</v>
      </c>
      <c r="K619" s="66" t="s">
        <v>2975</v>
      </c>
      <c r="L619" s="91" t="s">
        <v>696</v>
      </c>
      <c r="M619" s="91" t="s">
        <v>1157</v>
      </c>
      <c r="N619" s="3">
        <f>SUM(1929-J652)</f>
        <v>80</v>
      </c>
      <c r="AQ619" s="6"/>
      <c r="AR619" s="6"/>
    </row>
    <row r="620" spans="1:64" ht="14.1" customHeight="1" x14ac:dyDescent="0.2">
      <c r="B620" s="14"/>
      <c r="C620" s="14"/>
      <c r="D620" s="64"/>
      <c r="E620" s="14"/>
      <c r="F620" s="14"/>
      <c r="G620" s="87"/>
      <c r="I620" s="14" t="s">
        <v>2902</v>
      </c>
      <c r="J620" s="20">
        <v>1874</v>
      </c>
      <c r="K620" s="66" t="s">
        <v>2978</v>
      </c>
      <c r="L620" s="20" t="s">
        <v>1237</v>
      </c>
      <c r="M620" s="20" t="s">
        <v>2973</v>
      </c>
      <c r="N620" s="14">
        <f>SUM(1919-J653)</f>
        <v>76</v>
      </c>
    </row>
    <row r="621" spans="1:64" ht="14.1" customHeight="1" x14ac:dyDescent="0.2">
      <c r="D621" s="64"/>
      <c r="H621" s="14"/>
      <c r="I621" s="14" t="s">
        <v>2902</v>
      </c>
      <c r="J621" s="20">
        <v>1835</v>
      </c>
      <c r="K621" s="66" t="s">
        <v>2982</v>
      </c>
      <c r="L621" s="20" t="s">
        <v>52</v>
      </c>
      <c r="M621" s="20" t="s">
        <v>2976</v>
      </c>
      <c r="N621" s="14">
        <f>SUM(1918-J654)</f>
        <v>19</v>
      </c>
      <c r="O621" s="64"/>
      <c r="P621" s="14"/>
      <c r="Q621" s="87"/>
      <c r="AM621" s="38"/>
      <c r="AN621" s="6"/>
      <c r="AO621" s="6"/>
    </row>
    <row r="622" spans="1:64" ht="14.1" customHeight="1" x14ac:dyDescent="0.2">
      <c r="A622" s="14"/>
      <c r="B622" s="14"/>
      <c r="C622" s="14"/>
      <c r="D622" s="64"/>
      <c r="E622" s="14"/>
      <c r="F622" s="14"/>
      <c r="G622" s="87"/>
      <c r="H622" s="14"/>
      <c r="I622" s="14" t="s">
        <v>2902</v>
      </c>
      <c r="J622" s="14">
        <v>1888</v>
      </c>
      <c r="K622" s="66" t="s">
        <v>2985</v>
      </c>
      <c r="L622" s="20" t="s">
        <v>2979</v>
      </c>
      <c r="M622" s="20" t="s">
        <v>2980</v>
      </c>
      <c r="N622" s="14">
        <f>SUM(1918-J655)</f>
        <v>53</v>
      </c>
    </row>
    <row r="623" spans="1:64" ht="14.1" customHeight="1" x14ac:dyDescent="0.2">
      <c r="B623" s="14"/>
      <c r="C623" s="14"/>
      <c r="E623" s="14"/>
      <c r="F623" s="14"/>
      <c r="G623" s="87"/>
      <c r="I623" s="14" t="s">
        <v>2907</v>
      </c>
      <c r="J623" s="20" t="s">
        <v>2180</v>
      </c>
      <c r="K623" s="66" t="s">
        <v>2988</v>
      </c>
      <c r="L623" s="20" t="s">
        <v>434</v>
      </c>
      <c r="M623" s="20" t="s">
        <v>2983</v>
      </c>
      <c r="N623" s="14">
        <f>SUM(1922-J656)</f>
        <v>6</v>
      </c>
      <c r="AQ623" s="6"/>
      <c r="AR623" s="6"/>
    </row>
    <row r="624" spans="1:64" ht="14.1" customHeight="1" x14ac:dyDescent="0.2">
      <c r="A624" s="14"/>
      <c r="B624" s="14"/>
      <c r="C624" s="14"/>
      <c r="E624" s="14"/>
      <c r="F624" s="14"/>
      <c r="G624" s="87"/>
      <c r="H624" s="14"/>
      <c r="I624" s="14" t="s">
        <v>2909</v>
      </c>
      <c r="J624" s="20">
        <v>1841</v>
      </c>
      <c r="K624" s="66" t="s">
        <v>2990</v>
      </c>
      <c r="L624" s="20" t="s">
        <v>2928</v>
      </c>
      <c r="M624" s="20" t="s">
        <v>2986</v>
      </c>
      <c r="N624" s="14">
        <f>SUM(1909-J657)</f>
        <v>35</v>
      </c>
    </row>
    <row r="625" spans="1:44" ht="14.1" customHeight="1" x14ac:dyDescent="0.2">
      <c r="A625" s="14"/>
      <c r="B625" s="14"/>
      <c r="C625" s="14"/>
      <c r="D625" s="64"/>
      <c r="E625" s="14"/>
      <c r="F625" s="14"/>
      <c r="G625" s="87"/>
      <c r="H625" s="14"/>
      <c r="I625" s="14" t="s">
        <v>2909</v>
      </c>
      <c r="J625" s="20">
        <v>1858</v>
      </c>
      <c r="K625" s="66" t="s">
        <v>2993</v>
      </c>
      <c r="L625" s="20" t="s">
        <v>249</v>
      </c>
      <c r="M625" s="20" t="s">
        <v>1157</v>
      </c>
      <c r="N625" s="14">
        <f>SUM(1915-J658)</f>
        <v>76</v>
      </c>
    </row>
    <row r="626" spans="1:44" ht="14.1" customHeight="1" x14ac:dyDescent="0.2">
      <c r="A626" s="14"/>
      <c r="B626" s="14"/>
      <c r="C626" s="14"/>
      <c r="D626" s="64"/>
      <c r="E626" s="14"/>
      <c r="F626" s="14"/>
      <c r="G626" s="87"/>
      <c r="H626" s="14"/>
      <c r="I626" s="14" t="s">
        <v>2914</v>
      </c>
      <c r="J626" s="20">
        <v>1842</v>
      </c>
      <c r="K626" s="66" t="s">
        <v>2996</v>
      </c>
      <c r="L626" s="4" t="s">
        <v>2991</v>
      </c>
      <c r="M626" s="4" t="s">
        <v>128</v>
      </c>
      <c r="N626" s="3">
        <f>SUM(1923-J659)</f>
        <v>70</v>
      </c>
      <c r="Q626" s="76"/>
      <c r="W626" s="38"/>
    </row>
    <row r="627" spans="1:44" ht="14.1" customHeight="1" x14ac:dyDescent="0.2">
      <c r="A627" s="14"/>
      <c r="B627" s="14"/>
      <c r="C627" s="14"/>
      <c r="D627" s="64"/>
      <c r="E627" s="14"/>
      <c r="F627" s="14"/>
      <c r="G627" s="87"/>
      <c r="H627" s="14"/>
      <c r="I627" s="14" t="s">
        <v>2917</v>
      </c>
      <c r="J627" s="20">
        <v>1854</v>
      </c>
      <c r="K627" s="66" t="s">
        <v>2999</v>
      </c>
      <c r="L627" s="20" t="s">
        <v>2946</v>
      </c>
      <c r="M627" s="20" t="s">
        <v>2994</v>
      </c>
      <c r="N627" s="14">
        <f>SUM(1921-J660)</f>
        <v>0</v>
      </c>
    </row>
    <row r="628" spans="1:44" ht="14.1" customHeight="1" x14ac:dyDescent="0.2">
      <c r="A628" s="14"/>
      <c r="B628" s="14"/>
      <c r="C628" s="14"/>
      <c r="D628" s="64"/>
      <c r="E628" s="14"/>
      <c r="F628" s="14"/>
      <c r="G628" s="87"/>
      <c r="H628" s="14"/>
      <c r="I628" s="14" t="s">
        <v>2921</v>
      </c>
      <c r="J628" s="20">
        <v>1866</v>
      </c>
      <c r="K628" s="68" t="s">
        <v>3000</v>
      </c>
      <c r="L628" s="4" t="s">
        <v>2950</v>
      </c>
      <c r="M628" s="4" t="s">
        <v>2997</v>
      </c>
      <c r="N628" s="3">
        <f>SUM(1910-J661)</f>
        <v>62</v>
      </c>
      <c r="AP628" s="38"/>
    </row>
    <row r="629" spans="1:44" ht="14.1" customHeight="1" x14ac:dyDescent="0.2">
      <c r="A629" s="14"/>
      <c r="D629" s="64"/>
      <c r="H629" s="14"/>
      <c r="I629" s="14" t="s">
        <v>2921</v>
      </c>
      <c r="J629" s="20">
        <v>1862</v>
      </c>
      <c r="K629" s="66" t="s">
        <v>3002</v>
      </c>
      <c r="L629" s="20" t="s">
        <v>2413</v>
      </c>
      <c r="M629" s="20" t="s">
        <v>151</v>
      </c>
      <c r="N629" s="14">
        <f>SUM(1914-J662)</f>
        <v>96</v>
      </c>
      <c r="O629" s="38"/>
      <c r="P629" s="6"/>
      <c r="W629" s="38"/>
    </row>
    <row r="630" spans="1:44" ht="14.1" customHeight="1" x14ac:dyDescent="0.2">
      <c r="A630" s="14"/>
      <c r="B630" s="14"/>
      <c r="C630" s="14"/>
      <c r="D630" s="64"/>
      <c r="E630" s="14"/>
      <c r="F630" s="14"/>
      <c r="G630" s="87"/>
      <c r="H630" s="14"/>
      <c r="I630" s="14" t="s">
        <v>2926</v>
      </c>
      <c r="J630" s="14">
        <v>1849</v>
      </c>
      <c r="K630" s="66" t="s">
        <v>3004</v>
      </c>
      <c r="L630" s="4" t="s">
        <v>2413</v>
      </c>
      <c r="M630" s="4" t="s">
        <v>3001</v>
      </c>
      <c r="N630" s="3">
        <f>SUM(1910-J663)</f>
        <v>3</v>
      </c>
      <c r="O630" s="64"/>
      <c r="P630" s="14"/>
      <c r="Q630" s="76"/>
    </row>
    <row r="631" spans="1:44" ht="14.1" customHeight="1" x14ac:dyDescent="0.2">
      <c r="B631" s="14"/>
      <c r="C631" s="14"/>
      <c r="D631" s="64"/>
      <c r="E631" s="14"/>
      <c r="F631" s="14"/>
      <c r="G631" s="87"/>
      <c r="H631" s="14"/>
      <c r="I631" s="14" t="s">
        <v>2926</v>
      </c>
      <c r="J631" s="20">
        <v>1857</v>
      </c>
      <c r="K631" s="66" t="s">
        <v>3005</v>
      </c>
      <c r="L631" s="20" t="s">
        <v>2880</v>
      </c>
      <c r="M631" s="20" t="s">
        <v>128</v>
      </c>
      <c r="N631" s="14">
        <f>SUM(1912-J664)</f>
        <v>82</v>
      </c>
      <c r="Q631" s="87"/>
      <c r="AP631" s="38"/>
    </row>
    <row r="632" spans="1:44" ht="14.1" customHeight="1" x14ac:dyDescent="0.2">
      <c r="A632" s="14"/>
      <c r="D632" s="64"/>
      <c r="H632" s="14"/>
      <c r="I632" s="14" t="s">
        <v>2926</v>
      </c>
      <c r="J632" s="20" t="s">
        <v>2910</v>
      </c>
      <c r="K632" s="66" t="s">
        <v>3008</v>
      </c>
      <c r="L632" s="4" t="s">
        <v>1597</v>
      </c>
      <c r="M632" s="4" t="s">
        <v>120</v>
      </c>
      <c r="N632" s="3">
        <f>SUM(1910-J665)</f>
        <v>56</v>
      </c>
    </row>
    <row r="633" spans="1:44" ht="14.1" customHeight="1" x14ac:dyDescent="0.2">
      <c r="A633" s="14"/>
      <c r="B633" s="14"/>
      <c r="C633" s="14"/>
      <c r="D633" s="64"/>
      <c r="E633" s="14"/>
      <c r="F633" s="14"/>
      <c r="G633" s="87"/>
      <c r="I633" s="14" t="s">
        <v>2935</v>
      </c>
      <c r="J633" s="20">
        <v>1837</v>
      </c>
      <c r="K633" s="66" t="s">
        <v>2248</v>
      </c>
      <c r="L633" s="20" t="s">
        <v>3006</v>
      </c>
      <c r="M633" s="20" t="s">
        <v>107</v>
      </c>
      <c r="N633" s="14">
        <f>SUM(1911-J666)</f>
        <v>0</v>
      </c>
      <c r="W633" s="38"/>
      <c r="AJ633" s="38"/>
      <c r="AK633" s="6"/>
      <c r="AL633" s="6"/>
    </row>
    <row r="634" spans="1:44" ht="14.1" customHeight="1" x14ac:dyDescent="0.2">
      <c r="B634" s="14"/>
      <c r="C634" s="14"/>
      <c r="D634" s="64"/>
      <c r="E634" s="14"/>
      <c r="F634" s="14"/>
      <c r="G634" s="87"/>
      <c r="I634" s="3" t="s">
        <v>2938</v>
      </c>
      <c r="J634" s="20">
        <v>1835</v>
      </c>
      <c r="K634" s="66" t="s">
        <v>3012</v>
      </c>
      <c r="L634" s="20" t="s">
        <v>2880</v>
      </c>
      <c r="M634" s="20" t="s">
        <v>3009</v>
      </c>
      <c r="N634" s="14">
        <f>SUM(1918-J667)</f>
        <v>31</v>
      </c>
      <c r="Z634" s="38"/>
      <c r="AA634" s="6"/>
    </row>
    <row r="635" spans="1:44" ht="14.1" customHeight="1" x14ac:dyDescent="0.2">
      <c r="A635" s="14"/>
      <c r="B635" s="14"/>
      <c r="C635" s="14"/>
      <c r="D635" s="64"/>
      <c r="E635" s="14"/>
      <c r="F635" s="14"/>
      <c r="G635" s="87"/>
      <c r="I635" s="3" t="s">
        <v>2942</v>
      </c>
      <c r="J635" s="20">
        <v>1900</v>
      </c>
      <c r="K635" s="66" t="s">
        <v>3016</v>
      </c>
      <c r="L635" s="20" t="s">
        <v>3006</v>
      </c>
      <c r="M635" s="20" t="s">
        <v>1307</v>
      </c>
      <c r="N635" s="14">
        <f>SUM(1911-J668)</f>
        <v>0</v>
      </c>
      <c r="AB635" s="76"/>
      <c r="AP635" s="38"/>
    </row>
    <row r="636" spans="1:44" ht="14.1" customHeight="1" x14ac:dyDescent="0.2">
      <c r="A636" s="14"/>
      <c r="B636" s="14"/>
      <c r="C636" s="14"/>
      <c r="D636" s="64"/>
      <c r="E636" s="14"/>
      <c r="F636" s="14"/>
      <c r="G636" s="87"/>
      <c r="H636" s="14"/>
      <c r="I636" s="3" t="s">
        <v>2944</v>
      </c>
      <c r="J636" s="20">
        <v>1849</v>
      </c>
      <c r="K636" s="64" t="s">
        <v>3018</v>
      </c>
      <c r="L636" s="20" t="s">
        <v>3013</v>
      </c>
      <c r="M636" s="20" t="s">
        <v>3014</v>
      </c>
      <c r="N636" s="14">
        <f>SUM(1911-J669)</f>
        <v>0</v>
      </c>
      <c r="R636" s="38"/>
      <c r="S636" s="6"/>
      <c r="T636" s="6"/>
    </row>
    <row r="637" spans="1:44" ht="14.1" customHeight="1" x14ac:dyDescent="0.2">
      <c r="A637" s="14"/>
      <c r="D637" s="64"/>
      <c r="H637" s="14"/>
      <c r="I637" s="14" t="s">
        <v>2948</v>
      </c>
      <c r="J637" s="28">
        <v>1878</v>
      </c>
      <c r="K637" s="68" t="s">
        <v>3020</v>
      </c>
      <c r="L637" s="4" t="s">
        <v>559</v>
      </c>
      <c r="M637" s="4" t="s">
        <v>3017</v>
      </c>
      <c r="N637" s="3">
        <f>SUM(1927-J670)</f>
        <v>5</v>
      </c>
    </row>
    <row r="638" spans="1:44" ht="14.1" customHeight="1" x14ac:dyDescent="0.2">
      <c r="A638" s="14"/>
      <c r="D638" s="64"/>
      <c r="H638" s="14"/>
      <c r="I638" s="3" t="s">
        <v>2951</v>
      </c>
      <c r="J638" s="20">
        <v>1908</v>
      </c>
      <c r="K638" s="66" t="s">
        <v>3022</v>
      </c>
      <c r="L638" s="20" t="s">
        <v>2963</v>
      </c>
      <c r="M638" s="20" t="s">
        <v>435</v>
      </c>
      <c r="N638" s="14">
        <f>SUM(1918-J671)</f>
        <v>82</v>
      </c>
      <c r="AQ638" s="6"/>
      <c r="AR638" s="6"/>
    </row>
    <row r="639" spans="1:44" ht="14.1" customHeight="1" x14ac:dyDescent="0.2">
      <c r="B639" s="14"/>
      <c r="C639" s="14"/>
      <c r="D639" s="64"/>
      <c r="E639" s="14"/>
      <c r="F639" s="14"/>
      <c r="G639" s="87"/>
      <c r="I639" s="14" t="s">
        <v>2953</v>
      </c>
      <c r="J639" s="20">
        <v>1908</v>
      </c>
      <c r="K639" s="66" t="s">
        <v>3023</v>
      </c>
      <c r="L639" s="4" t="s">
        <v>267</v>
      </c>
      <c r="M639" s="4" t="s">
        <v>251</v>
      </c>
      <c r="N639" s="3">
        <f>SUM(1910-J672)</f>
        <v>71</v>
      </c>
      <c r="X639" s="6"/>
      <c r="Y639" s="76"/>
    </row>
    <row r="640" spans="1:44" ht="14.1" customHeight="1" x14ac:dyDescent="0.2">
      <c r="D640" s="64"/>
      <c r="H640" s="14"/>
      <c r="I640" s="3" t="s">
        <v>2956</v>
      </c>
      <c r="J640" s="20">
        <v>1908</v>
      </c>
      <c r="K640" s="66" t="s">
        <v>3027</v>
      </c>
      <c r="L640" s="20" t="s">
        <v>815</v>
      </c>
      <c r="M640" s="20" t="s">
        <v>2756</v>
      </c>
      <c r="N640" s="14">
        <f>SUM(1914-J673)</f>
        <v>0</v>
      </c>
      <c r="U640" s="6"/>
      <c r="V640" s="76"/>
    </row>
    <row r="641" spans="1:60" ht="14.1" customHeight="1" x14ac:dyDescent="0.2">
      <c r="A641" s="14"/>
      <c r="D641" s="64"/>
      <c r="I641" s="14" t="s">
        <v>2958</v>
      </c>
      <c r="J641" s="20">
        <v>1889</v>
      </c>
      <c r="K641" s="66" t="s">
        <v>3031</v>
      </c>
      <c r="L641" s="28" t="s">
        <v>3024</v>
      </c>
      <c r="M641" s="28" t="s">
        <v>3025</v>
      </c>
      <c r="N641" s="16">
        <f>SUM(1924-J674)</f>
        <v>9</v>
      </c>
      <c r="AC641" s="38"/>
      <c r="AD641" s="6"/>
      <c r="AE641" s="6"/>
      <c r="AF641" s="76"/>
    </row>
    <row r="642" spans="1:60" ht="14.1" customHeight="1" x14ac:dyDescent="0.2">
      <c r="B642" s="14"/>
      <c r="C642" s="14"/>
      <c r="E642" s="14"/>
      <c r="F642" s="14"/>
      <c r="G642" s="87"/>
      <c r="H642" s="14"/>
      <c r="I642" s="14" t="s">
        <v>2961</v>
      </c>
      <c r="J642" s="4">
        <v>1842</v>
      </c>
      <c r="K642" s="66" t="s">
        <v>3033</v>
      </c>
      <c r="L642" s="20" t="s">
        <v>3028</v>
      </c>
      <c r="M642" s="20" t="s">
        <v>3029</v>
      </c>
      <c r="N642" s="14">
        <f>SUM(1914-J675)</f>
        <v>55</v>
      </c>
      <c r="X642" s="6"/>
      <c r="Y642" s="76"/>
    </row>
    <row r="643" spans="1:60" ht="14.1" customHeight="1" x14ac:dyDescent="0.2">
      <c r="B643" s="14"/>
      <c r="C643" s="14"/>
      <c r="E643" s="14"/>
      <c r="F643" s="14"/>
      <c r="G643" s="87"/>
      <c r="I643" s="14" t="s">
        <v>2965</v>
      </c>
      <c r="J643" s="10">
        <v>1835</v>
      </c>
      <c r="K643" s="66" t="s">
        <v>3034</v>
      </c>
      <c r="L643" s="20" t="s">
        <v>815</v>
      </c>
      <c r="M643" s="20" t="s">
        <v>3032</v>
      </c>
      <c r="N643" s="14">
        <f>SUM(1920-J676)</f>
        <v>0</v>
      </c>
      <c r="U643" s="6"/>
      <c r="V643" s="76"/>
      <c r="BH643" s="119"/>
    </row>
    <row r="644" spans="1:60" ht="14.1" customHeight="1" x14ac:dyDescent="0.2">
      <c r="A644" s="14"/>
      <c r="D644" s="64"/>
      <c r="H644" s="14"/>
      <c r="I644" s="3" t="s">
        <v>2969</v>
      </c>
      <c r="J644" s="4">
        <v>1923</v>
      </c>
      <c r="K644" s="66" t="s">
        <v>3036</v>
      </c>
      <c r="L644" s="20" t="s">
        <v>2553</v>
      </c>
      <c r="M644" s="20" t="s">
        <v>3</v>
      </c>
      <c r="N644" s="14">
        <f>SUM(1919-J677)</f>
        <v>70</v>
      </c>
      <c r="BH644" s="119"/>
    </row>
    <row r="645" spans="1:60" ht="14.1" customHeight="1" x14ac:dyDescent="0.2">
      <c r="A645" s="14"/>
      <c r="B645" s="14"/>
      <c r="C645" s="14"/>
      <c r="E645" s="14"/>
      <c r="F645" s="14"/>
      <c r="G645" s="87"/>
      <c r="H645" s="14"/>
      <c r="I645" s="14" t="s">
        <v>2971</v>
      </c>
      <c r="J645" s="20">
        <v>1846</v>
      </c>
      <c r="K645" s="66" t="s">
        <v>3039</v>
      </c>
      <c r="L645" s="20" t="s">
        <v>2566</v>
      </c>
      <c r="M645" s="20" t="s">
        <v>128</v>
      </c>
      <c r="N645" s="14">
        <f>SUM(1911-J678)</f>
        <v>67</v>
      </c>
      <c r="BH645" s="119"/>
    </row>
    <row r="646" spans="1:60" ht="14.1" customHeight="1" x14ac:dyDescent="0.2">
      <c r="B646" s="14"/>
      <c r="C646" s="14"/>
      <c r="E646" s="14"/>
      <c r="F646" s="14"/>
      <c r="G646" s="87"/>
      <c r="H646" s="14"/>
      <c r="I646" s="14" t="s">
        <v>2974</v>
      </c>
      <c r="J646" s="91">
        <v>1855</v>
      </c>
      <c r="K646" s="66" t="s">
        <v>3042</v>
      </c>
      <c r="L646" s="4" t="s">
        <v>3037</v>
      </c>
      <c r="M646" s="4" t="s">
        <v>132</v>
      </c>
      <c r="N646" s="3">
        <f>SUM(1910-J679)</f>
        <v>71</v>
      </c>
      <c r="X646" s="6"/>
      <c r="Y646" s="76"/>
      <c r="BH646" s="119"/>
    </row>
    <row r="647" spans="1:60" ht="14.1" customHeight="1" x14ac:dyDescent="0.2">
      <c r="A647" s="14"/>
      <c r="D647" s="64"/>
      <c r="H647" s="14"/>
      <c r="I647" s="14" t="s">
        <v>2977</v>
      </c>
      <c r="J647" s="20">
        <v>1858</v>
      </c>
      <c r="K647" s="66" t="s">
        <v>3045</v>
      </c>
      <c r="L647" s="10" t="s">
        <v>3040</v>
      </c>
      <c r="M647" s="10" t="s">
        <v>104</v>
      </c>
      <c r="N647" s="3">
        <f>SUM(1910-J680)</f>
        <v>64</v>
      </c>
      <c r="U647" s="6"/>
      <c r="V647" s="76"/>
      <c r="BH647" s="119"/>
    </row>
    <row r="648" spans="1:60" ht="14.1" customHeight="1" x14ac:dyDescent="0.2">
      <c r="A648" s="14"/>
      <c r="H648" s="14"/>
      <c r="I648" s="14" t="s">
        <v>2981</v>
      </c>
      <c r="J648" s="10">
        <v>1843</v>
      </c>
      <c r="K648" s="66" t="s">
        <v>3048</v>
      </c>
      <c r="L648" s="4" t="s">
        <v>3043</v>
      </c>
      <c r="M648" s="4" t="s">
        <v>128</v>
      </c>
      <c r="N648" s="3">
        <f>SUM(1910-J681)</f>
        <v>87</v>
      </c>
      <c r="W648" s="38"/>
      <c r="AG648" s="6"/>
      <c r="AH648" s="6"/>
      <c r="AI648" s="6"/>
    </row>
    <row r="649" spans="1:60" ht="14.1" customHeight="1" x14ac:dyDescent="0.2">
      <c r="B649" s="14"/>
      <c r="C649" s="14"/>
      <c r="D649" s="64"/>
      <c r="E649" s="14"/>
      <c r="F649" s="14"/>
      <c r="G649" s="87"/>
      <c r="H649" s="14"/>
      <c r="I649" s="14" t="s">
        <v>2984</v>
      </c>
      <c r="J649" s="20" t="s">
        <v>2959</v>
      </c>
      <c r="K649" s="66" t="s">
        <v>3051</v>
      </c>
      <c r="L649" s="20" t="s">
        <v>1165</v>
      </c>
      <c r="M649" s="20" t="s">
        <v>2225</v>
      </c>
      <c r="N649" s="14">
        <f>SUM(1911-J682)</f>
        <v>77</v>
      </c>
    </row>
    <row r="650" spans="1:60" ht="14.1" customHeight="1" x14ac:dyDescent="0.2">
      <c r="B650" s="14"/>
      <c r="C650" s="14"/>
      <c r="D650" s="64"/>
      <c r="E650" s="14"/>
      <c r="F650" s="14"/>
      <c r="G650" s="87"/>
      <c r="I650" s="14" t="s">
        <v>2987</v>
      </c>
      <c r="J650" s="20">
        <v>1833</v>
      </c>
      <c r="K650" s="66" t="s">
        <v>3051</v>
      </c>
      <c r="L650" s="20" t="s">
        <v>3049</v>
      </c>
      <c r="M650" s="20" t="s">
        <v>278</v>
      </c>
      <c r="N650" s="14">
        <f>SUM(1919-J683)</f>
        <v>80</v>
      </c>
      <c r="AP650" s="38"/>
    </row>
    <row r="651" spans="1:60" ht="14.1" customHeight="1" x14ac:dyDescent="0.2">
      <c r="A651" s="14"/>
      <c r="B651" s="14"/>
      <c r="C651" s="14"/>
      <c r="E651" s="14"/>
      <c r="F651" s="14"/>
      <c r="G651" s="87"/>
      <c r="I651" s="3" t="s">
        <v>2989</v>
      </c>
      <c r="J651" s="20">
        <v>1887</v>
      </c>
      <c r="K651" s="66" t="s">
        <v>3055</v>
      </c>
      <c r="L651" s="20" t="s">
        <v>3052</v>
      </c>
      <c r="M651" s="20"/>
      <c r="N651" s="14">
        <f>SUM(1919-J684)</f>
        <v>0</v>
      </c>
    </row>
    <row r="652" spans="1:60" ht="14.1" customHeight="1" x14ac:dyDescent="0.2">
      <c r="A652" s="14"/>
      <c r="B652" s="14"/>
      <c r="C652" s="14"/>
      <c r="D652" s="64"/>
      <c r="E652" s="14"/>
      <c r="F652" s="14"/>
      <c r="G652" s="87"/>
      <c r="I652" s="14" t="s">
        <v>2992</v>
      </c>
      <c r="J652" s="91">
        <v>1849</v>
      </c>
      <c r="K652" s="66" t="s">
        <v>3058</v>
      </c>
      <c r="L652" s="20" t="s">
        <v>2703</v>
      </c>
      <c r="M652" s="20" t="s">
        <v>128</v>
      </c>
      <c r="N652" s="14">
        <f>SUM(1919-J685)</f>
        <v>87</v>
      </c>
      <c r="AG652" s="6"/>
      <c r="AH652" s="6"/>
      <c r="AI652" s="6"/>
      <c r="AM652" s="38"/>
      <c r="AN652" s="6"/>
      <c r="AO652" s="6"/>
    </row>
    <row r="653" spans="1:60" ht="14.1" customHeight="1" x14ac:dyDescent="0.2">
      <c r="A653" s="14"/>
      <c r="B653" s="14"/>
      <c r="C653" s="14"/>
      <c r="E653" s="14"/>
      <c r="F653" s="14"/>
      <c r="G653" s="87"/>
      <c r="I653" s="3" t="s">
        <v>2995</v>
      </c>
      <c r="J653" s="20">
        <v>1843</v>
      </c>
      <c r="K653" s="66" t="s">
        <v>3061</v>
      </c>
      <c r="L653" s="20" t="s">
        <v>2166</v>
      </c>
      <c r="M653" s="20" t="s">
        <v>3056</v>
      </c>
      <c r="N653" s="14">
        <f>SUM(1920-J686)</f>
        <v>52</v>
      </c>
    </row>
    <row r="654" spans="1:60" ht="14.1" customHeight="1" x14ac:dyDescent="0.2">
      <c r="A654" s="14"/>
      <c r="B654" s="14"/>
      <c r="C654" s="14"/>
      <c r="D654" s="64"/>
      <c r="E654" s="14"/>
      <c r="F654" s="14"/>
      <c r="G654" s="87"/>
      <c r="I654" s="14" t="s">
        <v>2998</v>
      </c>
      <c r="J654" s="20">
        <v>1899</v>
      </c>
      <c r="K654" s="66" t="s">
        <v>3064</v>
      </c>
      <c r="L654" s="20" t="s">
        <v>864</v>
      </c>
      <c r="M654" s="20" t="s">
        <v>3059</v>
      </c>
      <c r="N654" s="14">
        <f>SUM(1921-J687)</f>
        <v>0</v>
      </c>
    </row>
    <row r="655" spans="1:60" ht="14.1" customHeight="1" x14ac:dyDescent="0.2">
      <c r="A655" s="14"/>
      <c r="B655" s="14"/>
      <c r="C655" s="14"/>
      <c r="D655" s="64"/>
      <c r="E655" s="14"/>
      <c r="F655" s="14"/>
      <c r="G655" s="87"/>
      <c r="H655" s="14"/>
      <c r="I655" s="3" t="s">
        <v>2998</v>
      </c>
      <c r="J655" s="20">
        <v>1865</v>
      </c>
      <c r="K655" s="64" t="s">
        <v>3067</v>
      </c>
      <c r="L655" s="20" t="s">
        <v>3062</v>
      </c>
      <c r="M655" s="20" t="s">
        <v>246</v>
      </c>
      <c r="N655" s="14">
        <f>SUM(1920-J688)</f>
        <v>43</v>
      </c>
      <c r="AM655" s="38"/>
      <c r="AN655" s="6"/>
      <c r="AO655" s="6"/>
    </row>
    <row r="656" spans="1:60" ht="14.1" customHeight="1" x14ac:dyDescent="0.2">
      <c r="A656" s="14"/>
      <c r="B656" s="14"/>
      <c r="C656" s="14"/>
      <c r="E656" s="14"/>
      <c r="F656" s="14"/>
      <c r="G656" s="87"/>
      <c r="I656" s="14" t="s">
        <v>2998</v>
      </c>
      <c r="J656" s="20">
        <v>1916</v>
      </c>
      <c r="K656" s="66" t="s">
        <v>3069</v>
      </c>
      <c r="L656" s="20" t="s">
        <v>3065</v>
      </c>
      <c r="M656" s="20" t="s">
        <v>14</v>
      </c>
      <c r="N656" s="14">
        <f>SUM(1921-J689)</f>
        <v>83</v>
      </c>
    </row>
    <row r="657" spans="1:66" ht="14.1" customHeight="1" x14ac:dyDescent="0.2">
      <c r="A657" s="14"/>
      <c r="D657" s="64"/>
      <c r="I657" s="3" t="s">
        <v>3003</v>
      </c>
      <c r="J657" s="20">
        <v>1874</v>
      </c>
      <c r="K657" s="66" t="s">
        <v>3071</v>
      </c>
      <c r="L657" s="20" t="s">
        <v>892</v>
      </c>
      <c r="M657" s="20" t="s">
        <v>435</v>
      </c>
      <c r="N657" s="14">
        <f>SUM(1912-J690)</f>
        <v>68</v>
      </c>
    </row>
    <row r="658" spans="1:66" ht="14.1" customHeight="1" x14ac:dyDescent="0.2">
      <c r="A658" s="14"/>
      <c r="B658" s="14"/>
      <c r="C658" s="14"/>
      <c r="D658" s="64"/>
      <c r="E658" s="14"/>
      <c r="F658" s="14"/>
      <c r="G658" s="87"/>
      <c r="I658" s="14" t="s">
        <v>3003</v>
      </c>
      <c r="J658" s="20">
        <v>1839</v>
      </c>
      <c r="K658" s="66" t="s">
        <v>3073</v>
      </c>
      <c r="L658" s="20" t="s">
        <v>331</v>
      </c>
      <c r="M658" s="20" t="s">
        <v>104</v>
      </c>
      <c r="N658" s="14">
        <f>SUM(1915-J691)</f>
        <v>73</v>
      </c>
      <c r="O658" s="38"/>
      <c r="P658" s="6"/>
    </row>
    <row r="659" spans="1:66" ht="14.1" customHeight="1" x14ac:dyDescent="0.2">
      <c r="D659" s="64"/>
      <c r="I659" s="14" t="s">
        <v>3007</v>
      </c>
      <c r="J659" s="4">
        <v>1853</v>
      </c>
      <c r="K659" s="66" t="s">
        <v>3077</v>
      </c>
      <c r="L659" s="4" t="s">
        <v>2553</v>
      </c>
      <c r="M659" s="4" t="s">
        <v>125</v>
      </c>
      <c r="N659" s="3">
        <f>SUM(1930-J692)</f>
        <v>80</v>
      </c>
      <c r="AM659" s="38"/>
      <c r="AN659" s="6"/>
      <c r="AO659" s="6"/>
      <c r="BN659" s="132"/>
    </row>
    <row r="660" spans="1:66" ht="14.1" customHeight="1" x14ac:dyDescent="0.2">
      <c r="A660" s="14"/>
      <c r="B660" s="14"/>
      <c r="C660" s="14"/>
      <c r="E660" s="14"/>
      <c r="F660" s="14"/>
      <c r="G660" s="87"/>
      <c r="I660" s="14" t="s">
        <v>3010</v>
      </c>
      <c r="J660" s="20">
        <v>1921</v>
      </c>
      <c r="K660" s="66" t="s">
        <v>3081</v>
      </c>
      <c r="L660" s="4" t="s">
        <v>3074</v>
      </c>
      <c r="M660" s="4" t="s">
        <v>3075</v>
      </c>
      <c r="N660" s="3">
        <f>SUM(1927-J693)</f>
        <v>77</v>
      </c>
      <c r="BN660" s="132"/>
    </row>
    <row r="661" spans="1:66" ht="14.1" customHeight="1" x14ac:dyDescent="0.2">
      <c r="D661" s="64"/>
      <c r="I661" s="14" t="s">
        <v>3011</v>
      </c>
      <c r="J661" s="4">
        <v>1848</v>
      </c>
      <c r="K661" s="66" t="s">
        <v>3084</v>
      </c>
      <c r="L661" s="20" t="s">
        <v>3078</v>
      </c>
      <c r="M661" s="20" t="s">
        <v>3079</v>
      </c>
      <c r="N661" s="14">
        <f>SUM(1911-J694)</f>
        <v>11</v>
      </c>
      <c r="X661" s="6"/>
      <c r="Y661" s="76"/>
      <c r="BN661" s="132"/>
    </row>
    <row r="662" spans="1:66" ht="14.1" customHeight="1" x14ac:dyDescent="0.2">
      <c r="A662" s="14"/>
      <c r="B662" s="14"/>
      <c r="C662" s="14"/>
      <c r="D662" s="64"/>
      <c r="E662" s="14"/>
      <c r="F662" s="14"/>
      <c r="G662" s="87"/>
      <c r="I662" s="14" t="s">
        <v>3015</v>
      </c>
      <c r="J662" s="20">
        <v>1818</v>
      </c>
      <c r="K662" s="66" t="s">
        <v>3087</v>
      </c>
      <c r="L662" s="20" t="s">
        <v>2703</v>
      </c>
      <c r="M662" s="20" t="s">
        <v>132</v>
      </c>
      <c r="N662" s="14">
        <f>SUM(1919-J695)</f>
        <v>84</v>
      </c>
      <c r="U662" s="6"/>
      <c r="V662" s="76"/>
      <c r="BN662" s="132"/>
    </row>
    <row r="663" spans="1:66" ht="14.1" customHeight="1" x14ac:dyDescent="0.2">
      <c r="B663" s="14"/>
      <c r="C663" s="14"/>
      <c r="D663" s="64"/>
      <c r="E663" s="14"/>
      <c r="F663" s="14"/>
      <c r="G663" s="87"/>
      <c r="H663" s="14"/>
      <c r="I663" s="14" t="s">
        <v>3011</v>
      </c>
      <c r="J663" s="4">
        <v>1907</v>
      </c>
      <c r="K663" s="66" t="s">
        <v>3090</v>
      </c>
      <c r="L663" s="20" t="s">
        <v>864</v>
      </c>
      <c r="M663" s="20"/>
      <c r="N663" s="14">
        <f>SUM(1922-J696)</f>
        <v>0</v>
      </c>
      <c r="BM663" s="15"/>
      <c r="BN663" s="132"/>
    </row>
    <row r="664" spans="1:66" ht="14.1" customHeight="1" x14ac:dyDescent="0.2">
      <c r="A664" s="14"/>
      <c r="B664" s="14"/>
      <c r="C664" s="14"/>
      <c r="D664" s="64"/>
      <c r="E664" s="14"/>
      <c r="F664" s="14"/>
      <c r="G664" s="87"/>
      <c r="I664" s="3" t="s">
        <v>3019</v>
      </c>
      <c r="J664" s="20">
        <v>1830</v>
      </c>
      <c r="K664" s="66" t="s">
        <v>3092</v>
      </c>
      <c r="L664" s="20" t="s">
        <v>120</v>
      </c>
      <c r="M664" s="20" t="s">
        <v>3088</v>
      </c>
      <c r="N664" s="14">
        <f>SUM(1920-J697)</f>
        <v>72</v>
      </c>
      <c r="AJ664" s="38"/>
      <c r="AK664" s="6"/>
      <c r="AL664" s="6"/>
      <c r="BM664" s="15"/>
    </row>
    <row r="665" spans="1:66" ht="14.1" customHeight="1" x14ac:dyDescent="0.2">
      <c r="A665" s="14"/>
      <c r="D665" s="64"/>
      <c r="I665" s="14" t="s">
        <v>3021</v>
      </c>
      <c r="J665" s="4">
        <v>1854</v>
      </c>
      <c r="K665" s="66" t="s">
        <v>3096</v>
      </c>
      <c r="L665" s="4" t="s">
        <v>261</v>
      </c>
      <c r="M665" s="4" t="s">
        <v>14</v>
      </c>
      <c r="N665" s="3">
        <f>SUM(1930-J698)</f>
        <v>84</v>
      </c>
      <c r="Q665" s="76"/>
      <c r="BM665" s="15"/>
    </row>
    <row r="666" spans="1:66" ht="14.1" customHeight="1" x14ac:dyDescent="0.2">
      <c r="A666" s="14"/>
      <c r="D666" s="64"/>
      <c r="I666" s="3" t="s">
        <v>3021</v>
      </c>
      <c r="J666" s="20">
        <v>1911</v>
      </c>
      <c r="K666" s="66" t="s">
        <v>3098</v>
      </c>
      <c r="L666" s="20" t="s">
        <v>3093</v>
      </c>
      <c r="M666" s="20" t="s">
        <v>3094</v>
      </c>
      <c r="N666" s="14">
        <f>SUM(1922-J699)</f>
        <v>1</v>
      </c>
      <c r="BM666" s="15"/>
    </row>
    <row r="667" spans="1:66" ht="14.1" customHeight="1" x14ac:dyDescent="0.2">
      <c r="B667" s="14"/>
      <c r="C667" s="14"/>
      <c r="D667" s="64"/>
      <c r="E667" s="14"/>
      <c r="F667" s="14"/>
      <c r="G667" s="87"/>
      <c r="H667" s="97"/>
      <c r="I667" s="14" t="s">
        <v>3026</v>
      </c>
      <c r="J667" s="20">
        <v>1887</v>
      </c>
      <c r="K667" s="66" t="s">
        <v>3103</v>
      </c>
      <c r="L667" s="20" t="s">
        <v>3065</v>
      </c>
      <c r="M667" s="20" t="s">
        <v>2941</v>
      </c>
      <c r="N667" s="3">
        <f>SUM(1925-J700)</f>
        <v>84</v>
      </c>
      <c r="R667" s="38"/>
      <c r="S667" s="6"/>
      <c r="T667" s="6"/>
      <c r="AJ667" s="38"/>
      <c r="AK667" s="6"/>
      <c r="AL667" s="6"/>
      <c r="AQ667" s="6"/>
      <c r="AR667" s="6"/>
      <c r="BM667" s="15"/>
    </row>
    <row r="668" spans="1:66" ht="14.1" customHeight="1" x14ac:dyDescent="0.2">
      <c r="B668" s="14"/>
      <c r="C668" s="14"/>
      <c r="D668" s="64"/>
      <c r="E668" s="14"/>
      <c r="F668" s="14"/>
      <c r="G668" s="87"/>
      <c r="I668" s="14" t="s">
        <v>3030</v>
      </c>
      <c r="J668" s="20">
        <v>1911</v>
      </c>
      <c r="K668" s="66" t="s">
        <v>3106</v>
      </c>
      <c r="L668" s="20" t="s">
        <v>3099</v>
      </c>
      <c r="M668" s="20" t="s">
        <v>3100</v>
      </c>
      <c r="N668" s="14">
        <f>SUM(1919-J701)</f>
        <v>44</v>
      </c>
    </row>
    <row r="669" spans="1:66" ht="14.1" customHeight="1" x14ac:dyDescent="0.2">
      <c r="A669" s="14"/>
      <c r="B669" s="14"/>
      <c r="C669" s="14"/>
      <c r="E669" s="14"/>
      <c r="F669" s="14"/>
      <c r="G669" s="87"/>
      <c r="I669" s="14" t="s">
        <v>3030</v>
      </c>
      <c r="J669" s="20">
        <v>1911</v>
      </c>
      <c r="K669" s="66" t="s">
        <v>3108</v>
      </c>
      <c r="L669" s="20" t="s">
        <v>3024</v>
      </c>
      <c r="M669" s="20" t="s">
        <v>3104</v>
      </c>
      <c r="N669" s="14">
        <f>SUM(1921-J702)</f>
        <v>16</v>
      </c>
      <c r="Z669" s="38"/>
      <c r="AA669" s="6"/>
    </row>
    <row r="670" spans="1:66" ht="14.1" customHeight="1" x14ac:dyDescent="0.2">
      <c r="A670" s="14"/>
      <c r="B670" s="14"/>
      <c r="C670" s="14"/>
      <c r="E670" s="14"/>
      <c r="F670" s="14"/>
      <c r="G670" s="87"/>
      <c r="I670" s="14" t="s">
        <v>3030</v>
      </c>
      <c r="J670" s="4">
        <v>1922</v>
      </c>
      <c r="K670" s="64" t="s">
        <v>3110</v>
      </c>
      <c r="L670" s="20" t="s">
        <v>3107</v>
      </c>
      <c r="M670" s="20" t="s">
        <v>159</v>
      </c>
      <c r="N670" s="14">
        <f>SUM(1919-J703)</f>
        <v>41</v>
      </c>
      <c r="R670" s="38"/>
      <c r="S670" s="6"/>
      <c r="T670" s="6"/>
      <c r="AB670" s="76"/>
    </row>
    <row r="671" spans="1:66" ht="14.1" customHeight="1" x14ac:dyDescent="0.2">
      <c r="A671" s="14"/>
      <c r="B671" s="14"/>
      <c r="C671" s="14"/>
      <c r="D671" s="64"/>
      <c r="E671" s="14"/>
      <c r="F671" s="14"/>
      <c r="G671" s="87"/>
      <c r="I671" s="3" t="s">
        <v>3035</v>
      </c>
      <c r="J671" s="20">
        <v>1836</v>
      </c>
      <c r="K671" s="66" t="s">
        <v>3112</v>
      </c>
      <c r="L671" s="4" t="s">
        <v>3107</v>
      </c>
      <c r="M671" s="4" t="s">
        <v>104</v>
      </c>
      <c r="N671" s="16">
        <f>SUM(1924-J704)</f>
        <v>75</v>
      </c>
      <c r="AJ671" s="38"/>
      <c r="AK671" s="6"/>
      <c r="AL671" s="6"/>
    </row>
    <row r="672" spans="1:66" ht="14.1" customHeight="1" x14ac:dyDescent="0.2">
      <c r="A672" s="14"/>
      <c r="B672" s="14"/>
      <c r="C672" s="14"/>
      <c r="E672" s="14"/>
      <c r="F672" s="14"/>
      <c r="G672" s="87"/>
      <c r="I672" s="3" t="s">
        <v>3038</v>
      </c>
      <c r="J672" s="4">
        <v>1839</v>
      </c>
      <c r="K672" s="64" t="s">
        <v>3116</v>
      </c>
      <c r="L672" s="20" t="s">
        <v>876</v>
      </c>
      <c r="M672" s="20" t="s">
        <v>877</v>
      </c>
      <c r="N672" s="14">
        <f>SUM(1918-J705)</f>
        <v>64</v>
      </c>
    </row>
    <row r="673" spans="1:42" ht="14.1" customHeight="1" x14ac:dyDescent="0.2">
      <c r="A673" s="14"/>
      <c r="B673" s="14"/>
      <c r="C673" s="14"/>
      <c r="E673" s="14"/>
      <c r="F673" s="14"/>
      <c r="G673" s="87"/>
      <c r="I673" s="3" t="s">
        <v>3041</v>
      </c>
      <c r="J673" s="20">
        <v>1914</v>
      </c>
      <c r="K673" s="66" t="s">
        <v>3119</v>
      </c>
      <c r="L673" s="20" t="s">
        <v>3113</v>
      </c>
      <c r="M673" s="20" t="s">
        <v>3114</v>
      </c>
      <c r="N673" s="14">
        <f>SUM(1918-J706)</f>
        <v>78</v>
      </c>
      <c r="Z673" s="38"/>
      <c r="AA673" s="6"/>
    </row>
    <row r="674" spans="1:42" ht="14.1" customHeight="1" x14ac:dyDescent="0.2">
      <c r="A674" s="14"/>
      <c r="B674" s="14"/>
      <c r="C674" s="14"/>
      <c r="E674" s="14"/>
      <c r="F674" s="14"/>
      <c r="G674" s="87"/>
      <c r="H674" s="6"/>
      <c r="I674" s="14" t="s">
        <v>3044</v>
      </c>
      <c r="J674" s="28">
        <v>1915</v>
      </c>
      <c r="K674" s="66" t="s">
        <v>3121</v>
      </c>
      <c r="L674" s="14" t="s">
        <v>3117</v>
      </c>
      <c r="M674" s="14" t="s">
        <v>3118</v>
      </c>
      <c r="N674" s="14">
        <f>SUM(1917-J707)</f>
        <v>75</v>
      </c>
      <c r="R674" s="38"/>
      <c r="S674" s="6"/>
      <c r="T674" s="6"/>
      <c r="AB674" s="76"/>
      <c r="AM674" s="38"/>
      <c r="AN674" s="6"/>
      <c r="AO674" s="6"/>
    </row>
    <row r="675" spans="1:42" ht="14.1" customHeight="1" x14ac:dyDescent="0.2">
      <c r="A675" s="14"/>
      <c r="B675" s="14"/>
      <c r="C675" s="14"/>
      <c r="E675" s="14"/>
      <c r="F675" s="14"/>
      <c r="G675" s="87"/>
      <c r="I675" s="14" t="s">
        <v>3046</v>
      </c>
      <c r="J675" s="20">
        <v>1859</v>
      </c>
      <c r="K675" s="66" t="s">
        <v>3124</v>
      </c>
      <c r="L675" s="20" t="s">
        <v>2610</v>
      </c>
      <c r="M675" s="20"/>
      <c r="N675" s="14">
        <f>SUM(1919-J708)</f>
        <v>0</v>
      </c>
    </row>
    <row r="676" spans="1:42" ht="14.1" customHeight="1" x14ac:dyDescent="0.2">
      <c r="A676" s="14"/>
      <c r="B676" s="14"/>
      <c r="C676" s="14"/>
      <c r="D676" s="64"/>
      <c r="E676" s="14"/>
      <c r="F676" s="14"/>
      <c r="G676" s="87"/>
      <c r="H676" s="6"/>
      <c r="I676" s="14" t="s">
        <v>3046</v>
      </c>
      <c r="J676" s="20">
        <v>1920</v>
      </c>
      <c r="K676" s="66" t="s">
        <v>3126</v>
      </c>
      <c r="L676" s="14" t="s">
        <v>3122</v>
      </c>
      <c r="M676" s="14" t="s">
        <v>847</v>
      </c>
      <c r="N676" s="14">
        <f>SUM(1921-J709)</f>
        <v>0</v>
      </c>
      <c r="AC676" s="38"/>
      <c r="AD676" s="6"/>
      <c r="AE676" s="6"/>
      <c r="AF676" s="76"/>
    </row>
    <row r="677" spans="1:42" ht="14.1" customHeight="1" x14ac:dyDescent="0.2">
      <c r="A677" s="14"/>
      <c r="B677" s="14"/>
      <c r="C677" s="14"/>
      <c r="D677" s="64"/>
      <c r="E677" s="14"/>
      <c r="F677" s="14"/>
      <c r="G677" s="87"/>
      <c r="I677" s="14" t="s">
        <v>3046</v>
      </c>
      <c r="J677" s="20">
        <v>1849</v>
      </c>
      <c r="K677" s="66" t="s">
        <v>3128</v>
      </c>
      <c r="L677" s="20" t="s">
        <v>3125</v>
      </c>
      <c r="M677" s="20" t="s">
        <v>251</v>
      </c>
      <c r="N677" s="14">
        <f>SUM(1914-J710)</f>
        <v>68</v>
      </c>
      <c r="W677" s="38"/>
    </row>
    <row r="678" spans="1:42" ht="14.1" customHeight="1" x14ac:dyDescent="0.2">
      <c r="A678" s="14"/>
      <c r="B678" s="14"/>
      <c r="C678" s="14"/>
      <c r="E678" s="14"/>
      <c r="F678" s="14"/>
      <c r="G678" s="87"/>
      <c r="H678" s="7"/>
      <c r="I678" s="14" t="s">
        <v>3053</v>
      </c>
      <c r="J678" s="20">
        <v>1844</v>
      </c>
      <c r="K678" s="66" t="s">
        <v>3131</v>
      </c>
      <c r="L678" s="20" t="s">
        <v>120</v>
      </c>
      <c r="M678" s="20" t="s">
        <v>178</v>
      </c>
      <c r="N678" s="14">
        <f>SUM(1919-J711)</f>
        <v>76</v>
      </c>
    </row>
    <row r="679" spans="1:42" ht="14.1" customHeight="1" x14ac:dyDescent="0.2">
      <c r="A679" s="14"/>
      <c r="B679" s="14"/>
      <c r="C679" s="14"/>
      <c r="E679" s="14"/>
      <c r="F679" s="14"/>
      <c r="G679" s="87"/>
      <c r="I679" s="14" t="s">
        <v>3057</v>
      </c>
      <c r="J679" s="4">
        <v>1839</v>
      </c>
      <c r="K679" s="66" t="s">
        <v>3134</v>
      </c>
      <c r="L679" s="20" t="s">
        <v>3129</v>
      </c>
      <c r="M679" s="20" t="s">
        <v>113</v>
      </c>
      <c r="N679" s="14">
        <f>SUM(1913-J712)</f>
        <v>77</v>
      </c>
      <c r="AP679" s="38"/>
    </row>
    <row r="680" spans="1:42" ht="14.1" customHeight="1" x14ac:dyDescent="0.2">
      <c r="A680" s="14"/>
      <c r="B680" s="14"/>
      <c r="C680" s="14"/>
      <c r="D680" s="64"/>
      <c r="E680" s="14"/>
      <c r="F680" s="14"/>
      <c r="G680" s="87"/>
      <c r="I680" s="14" t="s">
        <v>3060</v>
      </c>
      <c r="J680" s="10">
        <v>1846</v>
      </c>
      <c r="K680" s="66" t="s">
        <v>3137</v>
      </c>
      <c r="L680" s="20" t="s">
        <v>3132</v>
      </c>
      <c r="M680" s="20" t="s">
        <v>3133</v>
      </c>
      <c r="N680" s="3">
        <f>SUM(1925-J713)</f>
        <v>0</v>
      </c>
      <c r="AC680" s="38"/>
      <c r="AD680" s="6"/>
      <c r="AE680" s="6"/>
      <c r="AF680" s="76"/>
    </row>
    <row r="681" spans="1:42" ht="14.1" customHeight="1" x14ac:dyDescent="0.2">
      <c r="A681" s="14"/>
      <c r="B681" s="14"/>
      <c r="C681" s="14"/>
      <c r="D681" s="64"/>
      <c r="E681" s="14"/>
      <c r="F681" s="14"/>
      <c r="G681" s="87"/>
      <c r="I681" s="14" t="s">
        <v>3063</v>
      </c>
      <c r="J681" s="4">
        <v>1823</v>
      </c>
      <c r="K681" s="66" t="s">
        <v>3139</v>
      </c>
      <c r="L681" s="20" t="s">
        <v>1304</v>
      </c>
      <c r="M681" s="20" t="s">
        <v>3135</v>
      </c>
      <c r="N681" s="14">
        <f>SUM(1911-J714)</f>
        <v>73</v>
      </c>
    </row>
    <row r="682" spans="1:42" ht="14.1" customHeight="1" x14ac:dyDescent="0.2">
      <c r="A682" s="14"/>
      <c r="B682" s="14"/>
      <c r="C682" s="14"/>
      <c r="E682" s="14"/>
      <c r="F682" s="14"/>
      <c r="G682" s="87"/>
      <c r="I682" s="14" t="s">
        <v>3066</v>
      </c>
      <c r="J682" s="20">
        <v>1834</v>
      </c>
      <c r="K682" s="66" t="s">
        <v>3142</v>
      </c>
      <c r="L682" s="20" t="s">
        <v>25</v>
      </c>
      <c r="M682" s="20" t="s">
        <v>178</v>
      </c>
      <c r="N682" s="14">
        <f>SUM(1912-J715)</f>
        <v>68</v>
      </c>
    </row>
    <row r="683" spans="1:42" ht="14.1" customHeight="1" x14ac:dyDescent="0.2">
      <c r="A683" s="14"/>
      <c r="B683" s="14"/>
      <c r="C683" s="14"/>
      <c r="D683" s="64"/>
      <c r="E683" s="14"/>
      <c r="F683" s="14"/>
      <c r="G683" s="87"/>
      <c r="I683" s="14" t="s">
        <v>3068</v>
      </c>
      <c r="J683" s="20" t="s">
        <v>3047</v>
      </c>
      <c r="K683" s="66" t="s">
        <v>3145</v>
      </c>
      <c r="L683" s="91" t="s">
        <v>3140</v>
      </c>
      <c r="M683" s="91" t="s">
        <v>246</v>
      </c>
      <c r="N683" s="3">
        <f>SUM(1929-J716)</f>
        <v>80</v>
      </c>
    </row>
    <row r="684" spans="1:42" ht="14.1" customHeight="1" x14ac:dyDescent="0.2">
      <c r="A684" s="14"/>
      <c r="I684" s="3" t="s">
        <v>3070</v>
      </c>
      <c r="J684" s="20" t="s">
        <v>3050</v>
      </c>
      <c r="K684" s="66" t="s">
        <v>3148</v>
      </c>
      <c r="L684" s="28" t="s">
        <v>257</v>
      </c>
      <c r="M684" s="28" t="s">
        <v>3143</v>
      </c>
      <c r="N684" s="16">
        <f>SUM(1924-J717)</f>
        <v>61</v>
      </c>
    </row>
    <row r="685" spans="1:42" ht="14.1" customHeight="1" x14ac:dyDescent="0.2">
      <c r="A685" s="14"/>
      <c r="I685" s="14" t="s">
        <v>3072</v>
      </c>
      <c r="J685" s="20">
        <v>1832</v>
      </c>
      <c r="K685" s="66" t="s">
        <v>3051</v>
      </c>
      <c r="L685" s="4" t="s">
        <v>3146</v>
      </c>
      <c r="M685" s="4" t="s">
        <v>900</v>
      </c>
      <c r="N685" s="3">
        <f>SUM(1923-J718)</f>
        <v>46</v>
      </c>
    </row>
    <row r="686" spans="1:42" ht="14.1" customHeight="1" x14ac:dyDescent="0.2">
      <c r="B686" s="14"/>
      <c r="C686" s="14"/>
      <c r="D686" s="64"/>
      <c r="E686" s="14"/>
      <c r="F686" s="14"/>
      <c r="G686" s="87"/>
      <c r="I686" s="14" t="s">
        <v>3076</v>
      </c>
      <c r="J686" s="20" t="s">
        <v>3054</v>
      </c>
      <c r="K686" s="66" t="s">
        <v>3153</v>
      </c>
      <c r="L686" s="20" t="s">
        <v>3149</v>
      </c>
      <c r="M686" s="20" t="s">
        <v>22</v>
      </c>
      <c r="N686" s="14">
        <f>SUM(1919-J719)</f>
        <v>55</v>
      </c>
      <c r="AJ686" s="38"/>
      <c r="AK686" s="6"/>
      <c r="AL686" s="6"/>
    </row>
    <row r="687" spans="1:42" ht="14.1" customHeight="1" x14ac:dyDescent="0.2">
      <c r="D687" s="64"/>
      <c r="H687" s="14"/>
      <c r="I687" s="14" t="s">
        <v>3080</v>
      </c>
      <c r="J687" s="20">
        <v>1921</v>
      </c>
      <c r="K687" s="66" t="s">
        <v>3155</v>
      </c>
      <c r="L687" s="20" t="s">
        <v>3151</v>
      </c>
      <c r="M687" s="20" t="s">
        <v>278</v>
      </c>
      <c r="N687" s="14">
        <f>SUM(1919-J720)</f>
        <v>70</v>
      </c>
      <c r="Q687" s="87"/>
      <c r="AG687" s="6"/>
      <c r="AH687" s="6"/>
      <c r="AI687" s="6"/>
    </row>
    <row r="688" spans="1:42" ht="14.1" customHeight="1" x14ac:dyDescent="0.2">
      <c r="A688" s="14"/>
      <c r="I688" s="14" t="s">
        <v>3082</v>
      </c>
      <c r="J688" s="20">
        <v>1877</v>
      </c>
      <c r="K688" s="66" t="s">
        <v>3159</v>
      </c>
      <c r="L688" s="20" t="s">
        <v>2979</v>
      </c>
      <c r="M688" s="20" t="s">
        <v>478</v>
      </c>
      <c r="N688" s="14">
        <f>SUM(1918-J721)</f>
        <v>42</v>
      </c>
      <c r="O688" s="64"/>
      <c r="P688" s="14"/>
    </row>
    <row r="689" spans="1:44" ht="14.1" customHeight="1" x14ac:dyDescent="0.2">
      <c r="B689" s="14"/>
      <c r="C689" s="14"/>
      <c r="D689" s="64"/>
      <c r="E689" s="14"/>
      <c r="F689" s="14"/>
      <c r="G689" s="87"/>
      <c r="I689" s="14" t="s">
        <v>3085</v>
      </c>
      <c r="J689" s="20">
        <v>1838</v>
      </c>
      <c r="K689" s="66" t="s">
        <v>3161</v>
      </c>
      <c r="L689" s="20" t="s">
        <v>3156</v>
      </c>
      <c r="M689" s="20" t="s">
        <v>3157</v>
      </c>
      <c r="N689" s="14">
        <f>SUM(1913-J722)</f>
        <v>22</v>
      </c>
      <c r="R689" s="38"/>
      <c r="S689" s="6"/>
      <c r="T689" s="6"/>
    </row>
    <row r="690" spans="1:44" ht="14.1" customHeight="1" x14ac:dyDescent="0.2">
      <c r="D690" s="64"/>
      <c r="I690" s="3" t="s">
        <v>3089</v>
      </c>
      <c r="J690" s="20">
        <v>1844</v>
      </c>
      <c r="K690" s="66" t="s">
        <v>3166</v>
      </c>
      <c r="L690" s="20" t="s">
        <v>261</v>
      </c>
      <c r="M690" s="20" t="s">
        <v>466</v>
      </c>
      <c r="N690" s="14">
        <f>SUM(1920-J723)</f>
        <v>64</v>
      </c>
      <c r="X690" s="6"/>
      <c r="Y690" s="76"/>
    </row>
    <row r="691" spans="1:44" ht="14.1" customHeight="1" x14ac:dyDescent="0.2">
      <c r="A691" s="14"/>
      <c r="B691" s="14"/>
      <c r="C691" s="14"/>
      <c r="D691" s="64"/>
      <c r="E691" s="14"/>
      <c r="F691" s="14"/>
      <c r="G691" s="87"/>
      <c r="H691" s="14"/>
      <c r="I691" s="14" t="s">
        <v>3091</v>
      </c>
      <c r="J691" s="20">
        <v>1842</v>
      </c>
      <c r="K691" s="66" t="s">
        <v>3169</v>
      </c>
      <c r="L691" s="20" t="s">
        <v>3162</v>
      </c>
      <c r="M691" s="20" t="s">
        <v>3163</v>
      </c>
      <c r="N691" s="3">
        <f>SUM(1925-J724)</f>
        <v>1</v>
      </c>
      <c r="Q691" s="87"/>
      <c r="U691" s="6"/>
      <c r="V691" s="76"/>
    </row>
    <row r="692" spans="1:44" ht="14.1" customHeight="1" x14ac:dyDescent="0.2">
      <c r="B692" s="14"/>
      <c r="C692" s="14"/>
      <c r="D692" s="64"/>
      <c r="E692" s="14"/>
      <c r="F692" s="14"/>
      <c r="G692" s="87"/>
      <c r="I692" s="14" t="s">
        <v>3095</v>
      </c>
      <c r="J692" s="4">
        <v>1850</v>
      </c>
      <c r="K692" s="66" t="s">
        <v>2552</v>
      </c>
      <c r="L692" s="20" t="s">
        <v>453</v>
      </c>
      <c r="M692" s="20" t="s">
        <v>3167</v>
      </c>
      <c r="N692" s="14">
        <f>SUM(1914-J725)</f>
        <v>87</v>
      </c>
    </row>
    <row r="693" spans="1:44" ht="14.1" customHeight="1" x14ac:dyDescent="0.2">
      <c r="A693" s="14"/>
      <c r="I693" s="14" t="s">
        <v>3097</v>
      </c>
      <c r="J693" s="4">
        <v>1850</v>
      </c>
      <c r="K693" s="66" t="s">
        <v>3172</v>
      </c>
      <c r="L693" s="20" t="s">
        <v>2547</v>
      </c>
      <c r="M693" s="20" t="s">
        <v>246</v>
      </c>
      <c r="N693" s="14">
        <f>SUM(1914-J726)</f>
        <v>82</v>
      </c>
      <c r="O693" s="38"/>
      <c r="P693" s="6"/>
    </row>
    <row r="694" spans="1:44" ht="14.1" customHeight="1" x14ac:dyDescent="0.2">
      <c r="A694" s="14"/>
      <c r="B694" s="14"/>
      <c r="C694" s="14"/>
      <c r="E694" s="14"/>
      <c r="F694" s="14"/>
      <c r="G694" s="87"/>
      <c r="I694" s="14" t="s">
        <v>3101</v>
      </c>
      <c r="J694" s="20">
        <v>1900</v>
      </c>
      <c r="K694" s="66" t="s">
        <v>3176</v>
      </c>
      <c r="L694" s="20" t="s">
        <v>346</v>
      </c>
      <c r="M694" s="20" t="s">
        <v>3171</v>
      </c>
      <c r="N694" s="14">
        <f>SUM(1918-J727)</f>
        <v>87</v>
      </c>
    </row>
    <row r="695" spans="1:44" ht="14.1" customHeight="1" x14ac:dyDescent="0.2">
      <c r="I695" s="14" t="s">
        <v>3105</v>
      </c>
      <c r="J695" s="20">
        <v>1835</v>
      </c>
      <c r="K695" s="66" t="s">
        <v>3178</v>
      </c>
      <c r="L695" s="20" t="s">
        <v>1104</v>
      </c>
      <c r="M695" s="20" t="s">
        <v>3173</v>
      </c>
      <c r="N695" s="14">
        <f>SUM(1915-J728)</f>
        <v>49</v>
      </c>
    </row>
    <row r="696" spans="1:44" ht="14.1" customHeight="1" x14ac:dyDescent="0.2">
      <c r="A696" s="14"/>
      <c r="B696" s="14"/>
      <c r="C696" s="14"/>
      <c r="D696" s="64"/>
      <c r="E696" s="14"/>
      <c r="F696" s="14"/>
      <c r="G696" s="87"/>
      <c r="I696" s="3" t="s">
        <v>3105</v>
      </c>
      <c r="J696" s="20" t="s">
        <v>3083</v>
      </c>
      <c r="K696" s="66" t="s">
        <v>3182</v>
      </c>
      <c r="L696" s="20" t="s">
        <v>1642</v>
      </c>
      <c r="M696" s="20" t="s">
        <v>3177</v>
      </c>
      <c r="N696" s="14">
        <f>SUM(1915-J729)</f>
        <v>2</v>
      </c>
    </row>
    <row r="697" spans="1:44" ht="14.1" customHeight="1" x14ac:dyDescent="0.2">
      <c r="B697" s="14"/>
      <c r="C697" s="14"/>
      <c r="E697" s="14"/>
      <c r="F697" s="14"/>
      <c r="G697" s="87"/>
      <c r="I697" s="14" t="s">
        <v>3109</v>
      </c>
      <c r="J697" s="20" t="s">
        <v>3086</v>
      </c>
      <c r="K697" s="66" t="s">
        <v>3184</v>
      </c>
      <c r="L697" s="20" t="s">
        <v>3179</v>
      </c>
      <c r="M697" s="20" t="s">
        <v>3180</v>
      </c>
      <c r="N697" s="14">
        <f>SUM(1915-J730)</f>
        <v>3</v>
      </c>
      <c r="O697" s="38"/>
      <c r="P697" s="6"/>
    </row>
    <row r="698" spans="1:44" ht="14.1" customHeight="1" x14ac:dyDescent="0.2">
      <c r="A698" s="14"/>
      <c r="H698" s="14"/>
      <c r="I698" s="14" t="s">
        <v>3111</v>
      </c>
      <c r="J698" s="4">
        <v>1846</v>
      </c>
      <c r="K698" s="66" t="s">
        <v>3187</v>
      </c>
      <c r="L698" s="20" t="s">
        <v>3146</v>
      </c>
      <c r="M698" s="20" t="s">
        <v>3183</v>
      </c>
      <c r="N698" s="14">
        <f>SUM(1914-J731)</f>
        <v>0</v>
      </c>
      <c r="O698" s="64"/>
      <c r="P698" s="14"/>
    </row>
    <row r="699" spans="1:44" ht="14.1" customHeight="1" x14ac:dyDescent="0.2">
      <c r="A699" s="14"/>
      <c r="B699" s="14"/>
      <c r="C699" s="14"/>
      <c r="E699" s="14"/>
      <c r="F699" s="14"/>
      <c r="G699" s="87"/>
      <c r="I699" s="14" t="s">
        <v>3115</v>
      </c>
      <c r="J699" s="20">
        <v>1921</v>
      </c>
      <c r="K699" s="66" t="s">
        <v>3189</v>
      </c>
      <c r="L699" s="20" t="s">
        <v>3132</v>
      </c>
      <c r="M699" s="20" t="s">
        <v>3185</v>
      </c>
      <c r="N699" s="14">
        <f>SUM(1915-J732)</f>
        <v>1</v>
      </c>
    </row>
    <row r="700" spans="1:44" ht="14.1" customHeight="1" x14ac:dyDescent="0.2">
      <c r="B700" s="14"/>
      <c r="C700" s="14"/>
      <c r="D700" s="64"/>
      <c r="E700" s="14"/>
      <c r="F700" s="14"/>
      <c r="G700" s="87"/>
      <c r="I700" s="14" t="s">
        <v>3115</v>
      </c>
      <c r="J700" s="20">
        <v>1841</v>
      </c>
      <c r="K700" s="66" t="s">
        <v>3192</v>
      </c>
      <c r="L700" s="20" t="s">
        <v>145</v>
      </c>
      <c r="M700" s="20" t="s">
        <v>246</v>
      </c>
      <c r="N700" s="14">
        <f>SUM(1914-J733)</f>
        <v>47</v>
      </c>
    </row>
    <row r="701" spans="1:44" ht="14.1" customHeight="1" x14ac:dyDescent="0.2">
      <c r="A701" s="14"/>
      <c r="B701" s="14"/>
      <c r="C701" s="14"/>
      <c r="E701" s="14"/>
      <c r="F701" s="14"/>
      <c r="G701" s="87"/>
      <c r="H701" s="6"/>
      <c r="I701" s="14" t="s">
        <v>3120</v>
      </c>
      <c r="J701" s="20">
        <v>1875</v>
      </c>
      <c r="K701" s="66" t="s">
        <v>3195</v>
      </c>
      <c r="L701" s="20" t="s">
        <v>3074</v>
      </c>
      <c r="M701" s="20" t="s">
        <v>3190</v>
      </c>
      <c r="N701" s="14">
        <f>SUM(1914-J734)</f>
        <v>66</v>
      </c>
    </row>
    <row r="702" spans="1:44" ht="14.1" customHeight="1" x14ac:dyDescent="0.2">
      <c r="A702" s="14"/>
      <c r="D702" s="64"/>
      <c r="I702" s="14" t="s">
        <v>3123</v>
      </c>
      <c r="J702" s="20" t="s">
        <v>3102</v>
      </c>
      <c r="K702" s="66" t="s">
        <v>3197</v>
      </c>
      <c r="L702" s="28" t="s">
        <v>3107</v>
      </c>
      <c r="M702" s="28" t="s">
        <v>3193</v>
      </c>
      <c r="N702" s="16">
        <f>SUM(1924-J735)</f>
        <v>71</v>
      </c>
      <c r="Q702" s="87"/>
      <c r="AQ702" s="6"/>
      <c r="AR702" s="6"/>
    </row>
    <row r="703" spans="1:44" ht="14.1" customHeight="1" x14ac:dyDescent="0.2">
      <c r="A703" s="14"/>
      <c r="B703" s="14"/>
      <c r="C703" s="14"/>
      <c r="E703" s="14"/>
      <c r="F703" s="14"/>
      <c r="G703" s="87"/>
      <c r="H703" s="14"/>
      <c r="I703" s="14" t="s">
        <v>3123</v>
      </c>
      <c r="J703" s="20" t="s">
        <v>2682</v>
      </c>
      <c r="K703" s="66" t="s">
        <v>3198</v>
      </c>
      <c r="L703" s="20" t="s">
        <v>3140</v>
      </c>
      <c r="M703" s="20" t="s">
        <v>128</v>
      </c>
      <c r="N703" s="14">
        <f>SUM(1914-J736)</f>
        <v>88</v>
      </c>
      <c r="AM703" s="38"/>
      <c r="AN703" s="6"/>
      <c r="AO703" s="6"/>
    </row>
    <row r="704" spans="1:44" ht="14.1" customHeight="1" x14ac:dyDescent="0.2">
      <c r="B704" s="14"/>
      <c r="C704" s="14"/>
      <c r="D704" s="64"/>
      <c r="E704" s="14"/>
      <c r="F704" s="14"/>
      <c r="G704" s="87"/>
      <c r="I704" s="14" t="s">
        <v>3127</v>
      </c>
      <c r="J704" s="4">
        <v>1849</v>
      </c>
      <c r="K704" s="66" t="s">
        <v>3201</v>
      </c>
      <c r="L704" s="20" t="s">
        <v>2553</v>
      </c>
      <c r="M704" s="20" t="s">
        <v>317</v>
      </c>
      <c r="N704" s="14">
        <f>SUM(1920-J737)</f>
        <v>81</v>
      </c>
    </row>
    <row r="705" spans="1:44" ht="14.1" customHeight="1" x14ac:dyDescent="0.2">
      <c r="A705" s="14"/>
      <c r="B705" s="14"/>
      <c r="C705" s="14"/>
      <c r="E705" s="14"/>
      <c r="F705" s="14"/>
      <c r="G705" s="87"/>
      <c r="I705" s="14" t="s">
        <v>3130</v>
      </c>
      <c r="J705" s="20">
        <v>1854</v>
      </c>
      <c r="K705" s="79" t="s">
        <v>56</v>
      </c>
      <c r="L705" s="20" t="s">
        <v>3199</v>
      </c>
      <c r="M705" s="20" t="s">
        <v>1090</v>
      </c>
      <c r="N705" s="14">
        <f>SUM(1922-J738)</f>
        <v>82</v>
      </c>
    </row>
    <row r="706" spans="1:44" ht="14.1" customHeight="1" x14ac:dyDescent="0.2">
      <c r="A706" s="14"/>
      <c r="B706" s="14"/>
      <c r="C706" s="14"/>
      <c r="E706" s="14"/>
      <c r="F706" s="14"/>
      <c r="G706" s="87"/>
      <c r="H706" s="14"/>
      <c r="I706" s="14" t="s">
        <v>3130</v>
      </c>
      <c r="J706" s="20">
        <v>1840</v>
      </c>
      <c r="K706" s="66" t="s">
        <v>2766</v>
      </c>
      <c r="L706" s="20" t="s">
        <v>2979</v>
      </c>
      <c r="M706" s="20" t="s">
        <v>441</v>
      </c>
      <c r="N706" s="14">
        <f>SUM(1920-J739)</f>
        <v>21</v>
      </c>
      <c r="AQ706" s="6"/>
      <c r="AR706" s="6"/>
    </row>
    <row r="707" spans="1:44" ht="14.1" customHeight="1" x14ac:dyDescent="0.2">
      <c r="A707" s="14"/>
      <c r="B707" s="14"/>
      <c r="C707" s="14"/>
      <c r="E707" s="14"/>
      <c r="F707" s="14"/>
      <c r="G707" s="87"/>
      <c r="I707" s="14" t="s">
        <v>3136</v>
      </c>
      <c r="J707" s="14">
        <v>1842</v>
      </c>
      <c r="K707" s="66" t="s">
        <v>2788</v>
      </c>
      <c r="L707" s="4" t="s">
        <v>692</v>
      </c>
      <c r="M707" s="4"/>
      <c r="N707" s="3">
        <f>SUM(1900-J740)</f>
        <v>0</v>
      </c>
    </row>
    <row r="708" spans="1:44" ht="14.1" customHeight="1" x14ac:dyDescent="0.2">
      <c r="A708" s="14"/>
      <c r="B708" s="14"/>
      <c r="C708" s="14"/>
      <c r="D708" s="64"/>
      <c r="E708" s="14"/>
      <c r="F708" s="14"/>
      <c r="G708" s="87"/>
      <c r="I708" s="3" t="s">
        <v>3138</v>
      </c>
      <c r="J708" s="20" t="s">
        <v>3050</v>
      </c>
      <c r="K708" s="66" t="s">
        <v>2846</v>
      </c>
      <c r="L708" s="20" t="s">
        <v>306</v>
      </c>
      <c r="M708" s="20" t="s">
        <v>2133</v>
      </c>
      <c r="N708" s="16">
        <f>SUM(1916-J741)</f>
        <v>81</v>
      </c>
      <c r="Z708" s="38"/>
      <c r="AA708" s="6"/>
    </row>
    <row r="709" spans="1:44" ht="14.1" customHeight="1" x14ac:dyDescent="0.2">
      <c r="A709" s="14"/>
      <c r="B709" s="14"/>
      <c r="C709" s="14"/>
      <c r="E709" s="14"/>
      <c r="F709" s="14"/>
      <c r="G709" s="87"/>
      <c r="H709" s="14"/>
      <c r="I709" s="16" t="s">
        <v>3141</v>
      </c>
      <c r="J709" s="14" t="s">
        <v>2554</v>
      </c>
      <c r="K709" s="66" t="s">
        <v>3206</v>
      </c>
      <c r="L709" s="20" t="s">
        <v>3162</v>
      </c>
      <c r="M709" s="20" t="s">
        <v>485</v>
      </c>
      <c r="N709" s="14">
        <f>SUM(1919-J742)</f>
        <v>64</v>
      </c>
      <c r="AB709" s="76"/>
    </row>
    <row r="710" spans="1:44" ht="14.1" customHeight="1" x14ac:dyDescent="0.2">
      <c r="A710" s="14"/>
      <c r="B710" s="14"/>
      <c r="C710" s="14"/>
      <c r="E710" s="14"/>
      <c r="F710" s="14"/>
      <c r="G710" s="87"/>
      <c r="I710" s="3" t="s">
        <v>3144</v>
      </c>
      <c r="J710" s="20">
        <v>1846</v>
      </c>
      <c r="K710" s="66" t="s">
        <v>3208</v>
      </c>
      <c r="L710" s="20" t="s">
        <v>3162</v>
      </c>
      <c r="M710" s="20" t="s">
        <v>2756</v>
      </c>
      <c r="N710" s="14">
        <f>SUM(1921-J743)</f>
        <v>62</v>
      </c>
    </row>
    <row r="711" spans="1:44" ht="14.1" customHeight="1" x14ac:dyDescent="0.2">
      <c r="A711" s="14"/>
      <c r="D711" s="64"/>
      <c r="H711" s="14"/>
      <c r="I711" s="14" t="s">
        <v>3147</v>
      </c>
      <c r="J711" s="20">
        <v>1843</v>
      </c>
      <c r="K711" s="66" t="s">
        <v>3211</v>
      </c>
      <c r="L711" s="20" t="s">
        <v>267</v>
      </c>
      <c r="M711" s="20" t="s">
        <v>3207</v>
      </c>
      <c r="N711" s="14">
        <f>SUM(1921-J744)</f>
        <v>73</v>
      </c>
    </row>
    <row r="712" spans="1:44" ht="14.1" customHeight="1" x14ac:dyDescent="0.2">
      <c r="A712" s="14"/>
      <c r="D712" s="64"/>
      <c r="H712" s="14"/>
      <c r="I712" s="14" t="s">
        <v>3150</v>
      </c>
      <c r="J712" s="20">
        <v>1836</v>
      </c>
      <c r="K712" s="66" t="s">
        <v>3214</v>
      </c>
      <c r="L712" s="20" t="s">
        <v>267</v>
      </c>
      <c r="M712" s="20" t="s">
        <v>3209</v>
      </c>
      <c r="N712" s="14">
        <f>SUM(1920-J745)</f>
        <v>73</v>
      </c>
      <c r="W712" s="38"/>
    </row>
    <row r="713" spans="1:44" ht="14.1" customHeight="1" x14ac:dyDescent="0.2">
      <c r="B713" s="14"/>
      <c r="C713" s="14"/>
      <c r="E713" s="14"/>
      <c r="F713" s="14"/>
      <c r="G713" s="87"/>
      <c r="H713" s="14"/>
      <c r="I713" s="14" t="s">
        <v>3152</v>
      </c>
      <c r="J713" s="20">
        <v>1925</v>
      </c>
      <c r="K713" s="64" t="s">
        <v>3218</v>
      </c>
      <c r="L713" s="20" t="s">
        <v>3125</v>
      </c>
      <c r="M713" s="20" t="s">
        <v>3212</v>
      </c>
      <c r="N713" s="14">
        <f>SUM(1919-J746)</f>
        <v>64</v>
      </c>
    </row>
    <row r="714" spans="1:44" ht="14.1" customHeight="1" x14ac:dyDescent="0.2">
      <c r="D714" s="64"/>
      <c r="H714" s="14"/>
      <c r="I714" s="14" t="s">
        <v>3154</v>
      </c>
      <c r="J714" s="20">
        <v>1838</v>
      </c>
      <c r="K714" s="66" t="s">
        <v>3221</v>
      </c>
      <c r="L714" s="91" t="s">
        <v>1104</v>
      </c>
      <c r="M714" s="91" t="s">
        <v>3215</v>
      </c>
      <c r="N714" s="3">
        <f>SUM(1929-J747)</f>
        <v>64</v>
      </c>
      <c r="AP714" s="38"/>
    </row>
    <row r="715" spans="1:44" ht="14.1" customHeight="1" x14ac:dyDescent="0.2">
      <c r="A715" s="14"/>
      <c r="D715" s="64"/>
      <c r="H715" s="14"/>
      <c r="I715" s="14" t="s">
        <v>3158</v>
      </c>
      <c r="J715" s="20">
        <v>1844</v>
      </c>
      <c r="K715" s="66" t="s">
        <v>3224</v>
      </c>
      <c r="L715" s="14" t="s">
        <v>1642</v>
      </c>
      <c r="M715" s="14" t="s">
        <v>2056</v>
      </c>
      <c r="N715" s="14">
        <f>SUM(1917-J748)</f>
        <v>38</v>
      </c>
      <c r="AC715" s="38"/>
      <c r="AD715" s="6"/>
      <c r="AE715" s="6"/>
      <c r="AF715" s="76"/>
      <c r="AJ715" s="38"/>
      <c r="AK715" s="6"/>
      <c r="AL715" s="6"/>
    </row>
    <row r="716" spans="1:44" ht="14.1" customHeight="1" x14ac:dyDescent="0.2">
      <c r="D716" s="64"/>
      <c r="H716" s="14"/>
      <c r="I716" s="14" t="s">
        <v>3160</v>
      </c>
      <c r="J716" s="91">
        <v>1849</v>
      </c>
      <c r="K716" s="66" t="s">
        <v>2237</v>
      </c>
      <c r="L716" s="20" t="s">
        <v>3222</v>
      </c>
      <c r="M716" s="20" t="s">
        <v>113</v>
      </c>
      <c r="N716" s="3">
        <v>93</v>
      </c>
      <c r="W716" s="38"/>
    </row>
    <row r="717" spans="1:44" ht="14.1" customHeight="1" x14ac:dyDescent="0.2">
      <c r="D717" s="64"/>
      <c r="H717" s="14"/>
      <c r="I717" s="14" t="s">
        <v>3164</v>
      </c>
      <c r="J717" s="28">
        <v>1863</v>
      </c>
      <c r="K717" s="66" t="s">
        <v>3230</v>
      </c>
      <c r="L717" s="20" t="s">
        <v>3225</v>
      </c>
      <c r="M717" s="20" t="s">
        <v>3226</v>
      </c>
      <c r="N717" s="14">
        <f>SUM(1919-J750)</f>
        <v>25</v>
      </c>
    </row>
    <row r="718" spans="1:44" ht="14.1" customHeight="1" x14ac:dyDescent="0.2">
      <c r="B718" s="14"/>
      <c r="C718" s="14"/>
      <c r="D718" s="64"/>
      <c r="E718" s="14"/>
      <c r="F718" s="14"/>
      <c r="G718" s="87"/>
      <c r="I718" s="14" t="s">
        <v>3168</v>
      </c>
      <c r="J718" s="4">
        <v>1877</v>
      </c>
      <c r="K718" s="66" t="s">
        <v>3232</v>
      </c>
      <c r="L718" s="20" t="s">
        <v>3228</v>
      </c>
      <c r="M718" s="20" t="s">
        <v>22</v>
      </c>
      <c r="N718" s="14">
        <f>SUM(1922-J751)</f>
        <v>71</v>
      </c>
      <c r="R718" s="38"/>
      <c r="S718" s="6"/>
      <c r="T718" s="6"/>
      <c r="AP718" s="38"/>
    </row>
    <row r="719" spans="1:44" ht="14.1" customHeight="1" x14ac:dyDescent="0.2">
      <c r="B719" s="14"/>
      <c r="C719" s="14"/>
      <c r="D719" s="64"/>
      <c r="E719" s="14"/>
      <c r="F719" s="14"/>
      <c r="G719" s="87"/>
      <c r="H719" s="14"/>
      <c r="I719" s="14" t="s">
        <v>3170</v>
      </c>
      <c r="J719" s="20">
        <v>1864</v>
      </c>
      <c r="K719" s="66" t="s">
        <v>3235</v>
      </c>
      <c r="L719" s="20" t="s">
        <v>2553</v>
      </c>
      <c r="M719" s="20" t="s">
        <v>120</v>
      </c>
      <c r="N719" s="14">
        <f>SUM(1913-J752)</f>
        <v>76</v>
      </c>
    </row>
    <row r="720" spans="1:44" ht="14.1" customHeight="1" x14ac:dyDescent="0.2">
      <c r="A720" s="14"/>
      <c r="H720" s="14"/>
      <c r="I720" s="14" t="s">
        <v>3170</v>
      </c>
      <c r="J720" s="20">
        <v>1849</v>
      </c>
      <c r="K720" s="66" t="s">
        <v>3238</v>
      </c>
      <c r="L720" s="20" t="s">
        <v>3199</v>
      </c>
      <c r="M720" s="20" t="s">
        <v>3233</v>
      </c>
      <c r="N720" s="14">
        <f>SUM(1913-J753)</f>
        <v>67</v>
      </c>
    </row>
    <row r="721" spans="1:25" ht="14.1" customHeight="1" x14ac:dyDescent="0.2">
      <c r="A721" s="14"/>
      <c r="D721" s="64"/>
      <c r="I721" s="14" t="s">
        <v>3174</v>
      </c>
      <c r="J721" s="20">
        <v>1876</v>
      </c>
      <c r="K721" s="66" t="s">
        <v>3239</v>
      </c>
      <c r="L721" s="20" t="s">
        <v>3236</v>
      </c>
      <c r="M721" s="20" t="s">
        <v>2056</v>
      </c>
      <c r="N721" s="14">
        <f>SUM(1913-J754)</f>
        <v>40</v>
      </c>
    </row>
    <row r="722" spans="1:25" ht="14.1" customHeight="1" x14ac:dyDescent="0.2">
      <c r="B722" s="14"/>
      <c r="C722" s="14"/>
      <c r="E722" s="14"/>
      <c r="F722" s="14"/>
      <c r="G722" s="87"/>
      <c r="H722" s="14"/>
      <c r="I722" s="14" t="s">
        <v>3174</v>
      </c>
      <c r="J722" s="20">
        <v>1891</v>
      </c>
      <c r="K722" s="66" t="s">
        <v>3241</v>
      </c>
      <c r="L722" s="20" t="s">
        <v>3156</v>
      </c>
      <c r="M722" s="20" t="s">
        <v>22</v>
      </c>
      <c r="N722" s="14">
        <f>SUM(1912-J755)</f>
        <v>76</v>
      </c>
    </row>
    <row r="723" spans="1:25" ht="14.1" customHeight="1" x14ac:dyDescent="0.2">
      <c r="B723" s="14"/>
      <c r="C723" s="14"/>
      <c r="D723" s="64"/>
      <c r="E723" s="14"/>
      <c r="F723" s="14"/>
      <c r="G723" s="87"/>
      <c r="H723" s="14"/>
      <c r="I723" s="14" t="s">
        <v>3181</v>
      </c>
      <c r="J723" s="20">
        <v>1856</v>
      </c>
      <c r="K723" s="66" t="s">
        <v>3243</v>
      </c>
      <c r="L723" s="4" t="s">
        <v>3156</v>
      </c>
      <c r="M723" s="4" t="s">
        <v>1018</v>
      </c>
      <c r="N723" s="3">
        <f>SUM(1923-J756)</f>
        <v>88</v>
      </c>
    </row>
    <row r="724" spans="1:25" ht="14.1" customHeight="1" x14ac:dyDescent="0.2">
      <c r="A724" s="14"/>
      <c r="D724" s="64"/>
      <c r="H724" s="14"/>
      <c r="I724" s="14" t="s">
        <v>3181</v>
      </c>
      <c r="J724" s="20">
        <v>1924</v>
      </c>
      <c r="K724" s="66" t="s">
        <v>3244</v>
      </c>
      <c r="L724" s="20" t="s">
        <v>892</v>
      </c>
      <c r="M724" s="20" t="s">
        <v>128</v>
      </c>
      <c r="N724" s="16">
        <f>SUM(1916-J757)</f>
        <v>53</v>
      </c>
    </row>
    <row r="725" spans="1:25" ht="14.1" customHeight="1" x14ac:dyDescent="0.2">
      <c r="A725" s="14"/>
      <c r="B725" s="14"/>
      <c r="C725" s="14"/>
      <c r="D725" s="64"/>
      <c r="E725" s="14"/>
      <c r="F725" s="14"/>
      <c r="G725" s="87"/>
      <c r="H725" s="14"/>
      <c r="I725" s="14" t="s">
        <v>3186</v>
      </c>
      <c r="J725" s="20" t="s">
        <v>3165</v>
      </c>
      <c r="K725" s="66" t="s">
        <v>3246</v>
      </c>
      <c r="L725" s="20" t="s">
        <v>218</v>
      </c>
      <c r="M725" s="20" t="s">
        <v>2833</v>
      </c>
      <c r="N725" s="14">
        <f>SUM(1920-J758)</f>
        <v>60</v>
      </c>
      <c r="X725" s="6"/>
      <c r="Y725" s="76"/>
    </row>
    <row r="726" spans="1:25" ht="14.1" customHeight="1" x14ac:dyDescent="0.2">
      <c r="D726" s="64"/>
      <c r="I726" s="14" t="s">
        <v>3188</v>
      </c>
      <c r="J726" s="20">
        <v>1832</v>
      </c>
      <c r="K726" s="64" t="s">
        <v>3249</v>
      </c>
      <c r="L726" s="20" t="s">
        <v>2991</v>
      </c>
      <c r="M726" s="20" t="s">
        <v>278</v>
      </c>
      <c r="N726" s="14">
        <f>SUM(1907-J759)</f>
        <v>53</v>
      </c>
      <c r="U726" s="6"/>
      <c r="V726" s="76"/>
    </row>
    <row r="727" spans="1:25" ht="14.1" customHeight="1" x14ac:dyDescent="0.2">
      <c r="A727" s="14"/>
      <c r="D727" s="64"/>
      <c r="I727" s="16" t="s">
        <v>3191</v>
      </c>
      <c r="J727" s="20">
        <v>1831</v>
      </c>
      <c r="K727" s="64" t="s">
        <v>3253</v>
      </c>
      <c r="L727" s="20" t="s">
        <v>1055</v>
      </c>
      <c r="M727" s="20" t="s">
        <v>3247</v>
      </c>
      <c r="N727" s="14">
        <f>SUM(1920-J760)</f>
        <v>79</v>
      </c>
    </row>
    <row r="728" spans="1:25" ht="14.1" customHeight="1" x14ac:dyDescent="0.2">
      <c r="B728" s="14"/>
      <c r="C728" s="14"/>
      <c r="D728" s="64"/>
      <c r="E728" s="14"/>
      <c r="F728" s="14"/>
      <c r="G728" s="87"/>
      <c r="H728" s="14"/>
      <c r="I728" s="14" t="s">
        <v>3194</v>
      </c>
      <c r="J728" s="20">
        <v>1866</v>
      </c>
      <c r="K728" s="66" t="s">
        <v>3255</v>
      </c>
      <c r="L728" s="14" t="s">
        <v>3250</v>
      </c>
      <c r="M728" s="14" t="s">
        <v>3251</v>
      </c>
      <c r="N728" s="14">
        <f>SUM(1917-J761)</f>
        <v>34</v>
      </c>
    </row>
    <row r="729" spans="1:25" ht="14.1" customHeight="1" x14ac:dyDescent="0.2">
      <c r="B729" s="14"/>
      <c r="C729" s="14"/>
      <c r="D729" s="64"/>
      <c r="E729" s="14"/>
      <c r="F729" s="14"/>
      <c r="G729" s="87"/>
      <c r="I729" s="14" t="s">
        <v>3196</v>
      </c>
      <c r="J729" s="20" t="s">
        <v>3175</v>
      </c>
      <c r="K729" s="66" t="s">
        <v>3257</v>
      </c>
      <c r="L729" s="14" t="s">
        <v>346</v>
      </c>
      <c r="M729" s="14" t="s">
        <v>178</v>
      </c>
      <c r="N729" s="14">
        <f>SUM(1917-J762)</f>
        <v>83</v>
      </c>
      <c r="X729" s="6"/>
      <c r="Y729" s="76"/>
    </row>
    <row r="730" spans="1:25" ht="14.1" customHeight="1" x14ac:dyDescent="0.2">
      <c r="A730" s="14"/>
      <c r="D730" s="64"/>
      <c r="I730" s="14" t="s">
        <v>3196</v>
      </c>
      <c r="J730" s="20">
        <v>1912</v>
      </c>
      <c r="K730" s="64" t="s">
        <v>3259</v>
      </c>
      <c r="L730" s="20" t="s">
        <v>3222</v>
      </c>
      <c r="M730" s="20" t="s">
        <v>151</v>
      </c>
      <c r="N730" s="14">
        <f>SUM(1919-J763)</f>
        <v>89</v>
      </c>
      <c r="U730" s="6"/>
      <c r="V730" s="76"/>
    </row>
    <row r="731" spans="1:25" ht="14.1" customHeight="1" x14ac:dyDescent="0.2">
      <c r="A731" s="14"/>
      <c r="B731" s="14"/>
      <c r="C731" s="14"/>
      <c r="D731" s="64"/>
      <c r="E731" s="14"/>
      <c r="F731" s="14"/>
      <c r="G731" s="87"/>
      <c r="H731" s="14"/>
      <c r="I731" s="14" t="s">
        <v>3200</v>
      </c>
      <c r="J731" s="20">
        <v>1914</v>
      </c>
      <c r="K731" s="64" t="s">
        <v>3261</v>
      </c>
      <c r="L731" s="20" t="s">
        <v>3225</v>
      </c>
      <c r="M731" s="20" t="s">
        <v>2322</v>
      </c>
      <c r="N731" s="14">
        <f>SUM(1919-J764)</f>
        <v>19</v>
      </c>
    </row>
    <row r="732" spans="1:25" ht="14.1" customHeight="1" x14ac:dyDescent="0.2">
      <c r="B732" s="14"/>
      <c r="C732" s="14"/>
      <c r="D732" s="110"/>
      <c r="E732" s="14"/>
      <c r="F732" s="14"/>
      <c r="G732" s="87"/>
      <c r="H732" s="14"/>
      <c r="I732" s="3" t="s">
        <v>3200</v>
      </c>
      <c r="J732" s="20">
        <v>1914</v>
      </c>
      <c r="K732" s="66" t="s">
        <v>3264</v>
      </c>
      <c r="L732" s="14" t="s">
        <v>145</v>
      </c>
      <c r="M732" s="14" t="s">
        <v>142</v>
      </c>
      <c r="N732" s="14">
        <f>SUM(1917-J765)</f>
        <v>85</v>
      </c>
      <c r="O732" s="38"/>
      <c r="P732" s="6"/>
      <c r="Q732" s="87"/>
    </row>
    <row r="733" spans="1:25" ht="14.1" customHeight="1" x14ac:dyDescent="0.2">
      <c r="A733" s="14"/>
      <c r="B733" s="14"/>
      <c r="C733" s="14"/>
      <c r="E733" s="14"/>
      <c r="F733" s="14"/>
      <c r="G733" s="87"/>
      <c r="I733" s="14" t="s">
        <v>3202</v>
      </c>
      <c r="J733" s="20">
        <v>1867</v>
      </c>
      <c r="K733" s="66" t="s">
        <v>3267</v>
      </c>
      <c r="L733" s="14" t="s">
        <v>3262</v>
      </c>
      <c r="M733" s="14" t="s">
        <v>138</v>
      </c>
      <c r="N733" s="14">
        <f>SUM(1917-J766)</f>
        <v>62</v>
      </c>
    </row>
    <row r="734" spans="1:25" ht="14.1" customHeight="1" x14ac:dyDescent="0.2">
      <c r="A734" s="14"/>
      <c r="B734" s="14"/>
      <c r="C734" s="14"/>
      <c r="D734" s="64"/>
      <c r="E734" s="14"/>
      <c r="F734" s="14"/>
      <c r="G734" s="87"/>
      <c r="H734" s="14"/>
      <c r="I734" s="14" t="s">
        <v>3203</v>
      </c>
      <c r="J734" s="20" t="s">
        <v>3086</v>
      </c>
      <c r="K734" s="66" t="s">
        <v>3268</v>
      </c>
      <c r="L734" s="20" t="s">
        <v>267</v>
      </c>
      <c r="M734" s="20" t="s">
        <v>3265</v>
      </c>
      <c r="N734" s="14">
        <f>SUM(1918-J767)</f>
        <v>57</v>
      </c>
    </row>
    <row r="735" spans="1:25" ht="14.1" customHeight="1" x14ac:dyDescent="0.2">
      <c r="A735" s="14"/>
      <c r="D735" s="64"/>
      <c r="H735" s="14"/>
      <c r="I735" s="14" t="s">
        <v>3203</v>
      </c>
      <c r="J735" s="28">
        <v>1853</v>
      </c>
      <c r="K735" s="66" t="s">
        <v>3270</v>
      </c>
      <c r="L735" s="20" t="s">
        <v>1571</v>
      </c>
      <c r="M735" s="20" t="s">
        <v>67</v>
      </c>
      <c r="N735" s="14">
        <f>SUM(1918-J768)</f>
        <v>63</v>
      </c>
    </row>
    <row r="736" spans="1:25" ht="14.1" customHeight="1" x14ac:dyDescent="0.2">
      <c r="A736" s="14"/>
      <c r="D736" s="64"/>
      <c r="I736" s="14" t="s">
        <v>3205</v>
      </c>
      <c r="J736" s="20">
        <v>1826</v>
      </c>
      <c r="K736" s="66" t="s">
        <v>3275</v>
      </c>
      <c r="L736" s="20" t="s">
        <v>453</v>
      </c>
      <c r="M736" s="20" t="s">
        <v>2133</v>
      </c>
      <c r="N736" s="14">
        <f>SUM(1918-J769)</f>
        <v>78</v>
      </c>
    </row>
    <row r="737" spans="1:44" ht="14.1" customHeight="1" x14ac:dyDescent="0.2">
      <c r="D737" s="64"/>
      <c r="I737" s="14" t="s">
        <v>3205</v>
      </c>
      <c r="J737" s="20">
        <v>1839</v>
      </c>
      <c r="K737" s="66" t="s">
        <v>2975</v>
      </c>
      <c r="L737" s="20" t="s">
        <v>3271</v>
      </c>
      <c r="M737" s="20" t="s">
        <v>3272</v>
      </c>
      <c r="N737" s="14">
        <f>SUM(1918-J770)</f>
        <v>66</v>
      </c>
    </row>
    <row r="738" spans="1:44" ht="14.1" customHeight="1" x14ac:dyDescent="0.2">
      <c r="B738" s="14"/>
      <c r="C738" s="14"/>
      <c r="D738" s="64"/>
      <c r="E738" s="14"/>
      <c r="F738" s="14"/>
      <c r="G738" s="87"/>
      <c r="H738" s="14"/>
      <c r="I738" s="14" t="s">
        <v>3210</v>
      </c>
      <c r="J738" s="20">
        <v>1840</v>
      </c>
      <c r="K738" s="66" t="s">
        <v>3280</v>
      </c>
      <c r="L738" s="14" t="s">
        <v>3276</v>
      </c>
      <c r="M738" s="14" t="s">
        <v>73</v>
      </c>
      <c r="N738" s="14" t="s">
        <v>3277</v>
      </c>
      <c r="AM738" s="38"/>
      <c r="AN738" s="6"/>
      <c r="AO738" s="6"/>
    </row>
    <row r="739" spans="1:44" ht="14.1" customHeight="1" x14ac:dyDescent="0.2">
      <c r="D739" s="64"/>
      <c r="H739" s="14"/>
      <c r="I739" s="3" t="s">
        <v>3213</v>
      </c>
      <c r="J739" s="20">
        <v>1899</v>
      </c>
      <c r="K739" s="66" t="s">
        <v>3283</v>
      </c>
      <c r="L739" s="20" t="s">
        <v>1588</v>
      </c>
      <c r="M739" s="20" t="s">
        <v>71</v>
      </c>
      <c r="N739" s="14">
        <f>SUM(1918-J772)</f>
        <v>42</v>
      </c>
    </row>
    <row r="740" spans="1:44" ht="14.1" customHeight="1" x14ac:dyDescent="0.2">
      <c r="A740" s="14"/>
      <c r="D740" s="64"/>
      <c r="H740" s="14"/>
      <c r="I740" s="14" t="s">
        <v>3216</v>
      </c>
      <c r="J740" s="4">
        <v>1900</v>
      </c>
      <c r="K740" s="66" t="s">
        <v>2972</v>
      </c>
      <c r="L740" s="20" t="s">
        <v>2</v>
      </c>
      <c r="M740" s="20" t="s">
        <v>3281</v>
      </c>
      <c r="N740" s="14">
        <f>SUM(1918-J773)</f>
        <v>4</v>
      </c>
    </row>
    <row r="741" spans="1:44" ht="14.1" customHeight="1" x14ac:dyDescent="0.2">
      <c r="H741" s="14"/>
      <c r="I741" s="14" t="s">
        <v>3219</v>
      </c>
      <c r="J741" s="28">
        <v>1835</v>
      </c>
      <c r="K741" s="64" t="s">
        <v>3288</v>
      </c>
      <c r="L741" s="20" t="s">
        <v>3284</v>
      </c>
      <c r="M741" s="20" t="s">
        <v>138</v>
      </c>
      <c r="N741" s="14">
        <f>SUM(1918-J774)</f>
        <v>67</v>
      </c>
      <c r="AQ741" s="6"/>
      <c r="AR741" s="6"/>
    </row>
    <row r="742" spans="1:44" ht="14.1" customHeight="1" x14ac:dyDescent="0.2">
      <c r="B742" s="14"/>
      <c r="C742" s="14"/>
      <c r="D742" s="64"/>
      <c r="E742" s="14"/>
      <c r="F742" s="14"/>
      <c r="G742" s="87"/>
      <c r="H742" s="14"/>
      <c r="I742" s="14" t="s">
        <v>3223</v>
      </c>
      <c r="J742" s="20" t="s">
        <v>3204</v>
      </c>
      <c r="K742" s="66" t="s">
        <v>3291</v>
      </c>
      <c r="L742" s="20" t="s">
        <v>1552</v>
      </c>
      <c r="M742" s="20" t="s">
        <v>2429</v>
      </c>
      <c r="N742" s="14">
        <f>SUM(1919-J775)</f>
        <v>53</v>
      </c>
      <c r="AM742" s="38"/>
      <c r="AN742" s="6"/>
      <c r="AO742" s="6"/>
    </row>
    <row r="743" spans="1:44" ht="14.1" customHeight="1" x14ac:dyDescent="0.2">
      <c r="D743" s="64"/>
      <c r="H743" s="14"/>
      <c r="I743" s="14" t="s">
        <v>3227</v>
      </c>
      <c r="J743" s="20">
        <v>1859</v>
      </c>
      <c r="K743" s="66" t="s">
        <v>3292</v>
      </c>
      <c r="L743" s="14" t="s">
        <v>290</v>
      </c>
      <c r="M743" s="14" t="s">
        <v>3289</v>
      </c>
      <c r="N743" s="14">
        <f>SUM(1917-J776)</f>
        <v>20</v>
      </c>
    </row>
    <row r="744" spans="1:44" ht="14.1" customHeight="1" x14ac:dyDescent="0.2">
      <c r="A744" s="14"/>
      <c r="B744" s="14"/>
      <c r="C744" s="14"/>
      <c r="D744" s="64"/>
      <c r="E744" s="14"/>
      <c r="F744" s="14"/>
      <c r="G744" s="87"/>
      <c r="H744" s="14"/>
      <c r="I744" s="14" t="s">
        <v>3229</v>
      </c>
      <c r="J744" s="20" t="s">
        <v>3086</v>
      </c>
      <c r="K744" s="66" t="s">
        <v>3295</v>
      </c>
      <c r="L744" s="20" t="s">
        <v>2339</v>
      </c>
      <c r="M744" s="20" t="s">
        <v>104</v>
      </c>
      <c r="N744" s="14">
        <f>SUM(1914-J777)</f>
        <v>80</v>
      </c>
    </row>
    <row r="745" spans="1:44" ht="14.1" customHeight="1" x14ac:dyDescent="0.2">
      <c r="D745" s="64"/>
      <c r="H745" s="14"/>
      <c r="I745" s="14" t="s">
        <v>3231</v>
      </c>
      <c r="J745" s="20" t="s">
        <v>744</v>
      </c>
      <c r="K745" s="66" t="s">
        <v>3297</v>
      </c>
      <c r="L745" s="20" t="s">
        <v>226</v>
      </c>
      <c r="M745" s="20" t="s">
        <v>3293</v>
      </c>
      <c r="N745" s="14">
        <f>SUM(1918-J778)</f>
        <v>38</v>
      </c>
    </row>
    <row r="746" spans="1:44" ht="14.1" customHeight="1" x14ac:dyDescent="0.2">
      <c r="A746" s="14"/>
      <c r="B746" s="14"/>
      <c r="C746" s="14"/>
      <c r="E746" s="14"/>
      <c r="F746" s="14"/>
      <c r="G746" s="87"/>
      <c r="I746" s="14" t="s">
        <v>3234</v>
      </c>
      <c r="J746" s="20">
        <v>1855</v>
      </c>
      <c r="K746" s="66" t="s">
        <v>2550</v>
      </c>
      <c r="L746" s="20" t="s">
        <v>1920</v>
      </c>
      <c r="M746" s="20" t="s">
        <v>340</v>
      </c>
      <c r="N746" s="14">
        <f>SUM(1922-J779)</f>
        <v>80</v>
      </c>
    </row>
    <row r="747" spans="1:44" ht="14.1" customHeight="1" x14ac:dyDescent="0.2">
      <c r="D747" s="64"/>
      <c r="H747" s="14"/>
      <c r="I747" s="14" t="s">
        <v>3237</v>
      </c>
      <c r="J747" s="91">
        <v>1865</v>
      </c>
      <c r="K747" s="66" t="s">
        <v>3299</v>
      </c>
      <c r="L747" s="20" t="s">
        <v>3298</v>
      </c>
      <c r="M747" s="20" t="s">
        <v>159</v>
      </c>
      <c r="N747" s="14">
        <f>SUM(1921-J780)</f>
        <v>87</v>
      </c>
    </row>
    <row r="748" spans="1:44" ht="14.1" customHeight="1" x14ac:dyDescent="0.2">
      <c r="A748" s="14"/>
      <c r="I748" s="3" t="s">
        <v>3237</v>
      </c>
      <c r="J748" s="14" t="s">
        <v>3217</v>
      </c>
      <c r="K748" s="66" t="s">
        <v>3301</v>
      </c>
      <c r="L748" s="20" t="s">
        <v>1065</v>
      </c>
      <c r="M748" s="20" t="s">
        <v>55</v>
      </c>
      <c r="N748" s="14">
        <f>SUM(1920-J781)</f>
        <v>54</v>
      </c>
    </row>
    <row r="749" spans="1:44" ht="14.1" customHeight="1" x14ac:dyDescent="0.2">
      <c r="D749" s="64"/>
      <c r="H749" s="14"/>
      <c r="I749" s="14" t="s">
        <v>3240</v>
      </c>
      <c r="J749" s="20" t="s">
        <v>3220</v>
      </c>
      <c r="K749" s="64" t="s">
        <v>3304</v>
      </c>
      <c r="L749" s="4" t="s">
        <v>2687</v>
      </c>
      <c r="M749" s="4" t="s">
        <v>478</v>
      </c>
      <c r="N749" s="3">
        <f>SUM(1904-J782)</f>
        <v>0</v>
      </c>
    </row>
    <row r="750" spans="1:44" ht="14.1" customHeight="1" x14ac:dyDescent="0.2">
      <c r="B750" s="14"/>
      <c r="C750" s="14"/>
      <c r="E750" s="14"/>
      <c r="F750" s="14"/>
      <c r="G750" s="87"/>
      <c r="I750" s="14" t="s">
        <v>3242</v>
      </c>
      <c r="J750" s="20">
        <v>1894</v>
      </c>
      <c r="K750" s="66" t="s">
        <v>3306</v>
      </c>
      <c r="L750" s="20" t="s">
        <v>2050</v>
      </c>
      <c r="M750" s="20" t="s">
        <v>3302</v>
      </c>
      <c r="N750" s="14">
        <f>SUM(1922-J783)</f>
        <v>8</v>
      </c>
      <c r="AJ750" s="38"/>
      <c r="AK750" s="6"/>
      <c r="AL750" s="6"/>
    </row>
    <row r="751" spans="1:44" ht="14.1" customHeight="1" x14ac:dyDescent="0.2">
      <c r="D751" s="64"/>
      <c r="H751" s="14"/>
      <c r="I751" s="14" t="s">
        <v>3242</v>
      </c>
      <c r="J751" s="20">
        <v>1851</v>
      </c>
      <c r="K751" s="64" t="s">
        <v>3308</v>
      </c>
      <c r="L751" s="14" t="s">
        <v>1899</v>
      </c>
      <c r="M751" s="14" t="s">
        <v>14</v>
      </c>
      <c r="N751" s="14">
        <f>SUM(1917-J784)</f>
        <v>78</v>
      </c>
      <c r="W751" s="38"/>
    </row>
    <row r="752" spans="1:44" ht="14.1" customHeight="1" x14ac:dyDescent="0.2">
      <c r="A752" s="14"/>
      <c r="D752" s="64"/>
      <c r="H752" s="14"/>
      <c r="I752" s="14" t="s">
        <v>3245</v>
      </c>
      <c r="J752" s="20">
        <v>1837</v>
      </c>
      <c r="K752" s="66" t="s">
        <v>3310</v>
      </c>
      <c r="L752" s="20" t="s">
        <v>966</v>
      </c>
      <c r="M752" s="20" t="s">
        <v>120</v>
      </c>
      <c r="N752" s="3">
        <f>SUM(1925-J785)</f>
        <v>82</v>
      </c>
    </row>
    <row r="753" spans="1:42" ht="14.1" customHeight="1" x14ac:dyDescent="0.2">
      <c r="B753" s="14"/>
      <c r="C753" s="14"/>
      <c r="D753" s="64"/>
      <c r="E753" s="14"/>
      <c r="F753" s="14"/>
      <c r="G753" s="87"/>
      <c r="H753" s="14"/>
      <c r="I753" s="14" t="s">
        <v>3248</v>
      </c>
      <c r="J753" s="20">
        <v>1846</v>
      </c>
      <c r="K753" s="66" t="s">
        <v>3313</v>
      </c>
      <c r="L753" s="14" t="s">
        <v>966</v>
      </c>
      <c r="M753" s="14" t="s">
        <v>2599</v>
      </c>
      <c r="N753" s="14">
        <f>SUM(1917-J786)</f>
        <v>72</v>
      </c>
      <c r="R753" s="38"/>
      <c r="S753" s="6"/>
      <c r="T753" s="6"/>
      <c r="AP753" s="38"/>
    </row>
    <row r="754" spans="1:42" ht="14.1" customHeight="1" x14ac:dyDescent="0.2">
      <c r="B754" s="14"/>
      <c r="C754" s="14"/>
      <c r="D754" s="64"/>
      <c r="E754" s="14"/>
      <c r="F754" s="14"/>
      <c r="G754" s="87"/>
      <c r="I754" s="14" t="s">
        <v>3252</v>
      </c>
      <c r="J754" s="20">
        <v>1873</v>
      </c>
      <c r="K754" s="66" t="s">
        <v>3316</v>
      </c>
      <c r="L754" s="20" t="s">
        <v>3311</v>
      </c>
      <c r="M754" s="20" t="s">
        <v>3312</v>
      </c>
      <c r="N754" s="16">
        <f>SUM(1916-J787)</f>
        <v>17</v>
      </c>
      <c r="O754" s="64"/>
      <c r="P754" s="14"/>
      <c r="AJ754" s="38"/>
      <c r="AK754" s="6"/>
      <c r="AL754" s="6"/>
    </row>
    <row r="755" spans="1:42" ht="14.1" customHeight="1" x14ac:dyDescent="0.2">
      <c r="A755" s="14"/>
      <c r="D755" s="64"/>
      <c r="I755" s="14" t="s">
        <v>3254</v>
      </c>
      <c r="J755" s="20">
        <v>1836</v>
      </c>
      <c r="K755" s="64" t="s">
        <v>3304</v>
      </c>
      <c r="L755" s="20" t="s">
        <v>3314</v>
      </c>
      <c r="M755" s="20" t="s">
        <v>128</v>
      </c>
      <c r="N755" s="16">
        <f>SUM(1916-J788)</f>
        <v>55</v>
      </c>
    </row>
    <row r="756" spans="1:42" ht="14.1" customHeight="1" x14ac:dyDescent="0.2">
      <c r="A756" s="14"/>
      <c r="B756" s="14"/>
      <c r="C756" s="14"/>
      <c r="D756" s="64"/>
      <c r="E756" s="14"/>
      <c r="F756" s="14"/>
      <c r="G756" s="87"/>
      <c r="H756" s="14"/>
      <c r="I756" s="14" t="s">
        <v>3256</v>
      </c>
      <c r="J756" s="4">
        <v>1835</v>
      </c>
      <c r="K756" s="66" t="s">
        <v>3321</v>
      </c>
      <c r="L756" s="20" t="s">
        <v>3317</v>
      </c>
      <c r="M756" s="20" t="s">
        <v>128</v>
      </c>
      <c r="N756" s="14">
        <f>SUM(1919-J789)</f>
        <v>69</v>
      </c>
    </row>
    <row r="757" spans="1:42" ht="14.1" customHeight="1" x14ac:dyDescent="0.2">
      <c r="B757" s="14"/>
      <c r="C757" s="14"/>
      <c r="E757" s="14"/>
      <c r="F757" s="14"/>
      <c r="G757" s="87"/>
      <c r="H757" s="14"/>
      <c r="I757" s="14" t="s">
        <v>3258</v>
      </c>
      <c r="J757" s="28">
        <v>1863</v>
      </c>
      <c r="K757" s="66" t="s">
        <v>3323</v>
      </c>
      <c r="L757" s="14" t="s">
        <v>3318</v>
      </c>
      <c r="M757" s="14" t="s">
        <v>435</v>
      </c>
      <c r="N757" s="14">
        <f>SUM(1917-J790)</f>
        <v>28</v>
      </c>
      <c r="R757" s="38"/>
      <c r="S757" s="6"/>
      <c r="T757" s="6"/>
    </row>
    <row r="758" spans="1:42" ht="14.1" customHeight="1" x14ac:dyDescent="0.2">
      <c r="A758" s="14"/>
      <c r="B758" s="14"/>
      <c r="C758" s="14"/>
      <c r="E758" s="14"/>
      <c r="F758" s="14"/>
      <c r="G758" s="87"/>
      <c r="H758" s="14"/>
      <c r="I758" s="14" t="s">
        <v>3260</v>
      </c>
      <c r="J758" s="20">
        <v>1860</v>
      </c>
      <c r="K758" s="64" t="s">
        <v>3325</v>
      </c>
      <c r="L758" s="20" t="s">
        <v>52</v>
      </c>
      <c r="M758" s="20" t="s">
        <v>3322</v>
      </c>
      <c r="N758" s="14">
        <f>SUM(1920-J791)</f>
        <v>16</v>
      </c>
      <c r="O758" s="64"/>
      <c r="P758" s="14"/>
    </row>
    <row r="759" spans="1:42" ht="14.1" customHeight="1" x14ac:dyDescent="0.2">
      <c r="A759" s="14"/>
      <c r="B759" s="14"/>
      <c r="C759" s="14"/>
      <c r="D759" s="64"/>
      <c r="E759" s="14"/>
      <c r="F759" s="14"/>
      <c r="G759" s="87"/>
      <c r="H759" s="14"/>
      <c r="I759" s="14" t="s">
        <v>3263</v>
      </c>
      <c r="J759" s="20">
        <v>1854</v>
      </c>
      <c r="K759" s="66" t="s">
        <v>3327</v>
      </c>
      <c r="L759" s="20" t="s">
        <v>52</v>
      </c>
      <c r="M759" s="20" t="s">
        <v>128</v>
      </c>
      <c r="N759" s="14">
        <f>SUM(1907-J792)</f>
        <v>75</v>
      </c>
    </row>
    <row r="760" spans="1:42" ht="14.1" customHeight="1" x14ac:dyDescent="0.2">
      <c r="A760" s="14"/>
      <c r="B760" s="14"/>
      <c r="C760" s="14"/>
      <c r="D760" s="64"/>
      <c r="E760" s="14"/>
      <c r="F760" s="14"/>
      <c r="G760" s="87"/>
      <c r="H760" s="14"/>
      <c r="I760" s="14" t="s">
        <v>3266</v>
      </c>
      <c r="J760" s="20">
        <v>1841</v>
      </c>
      <c r="K760" s="64" t="s">
        <v>3331</v>
      </c>
      <c r="L760" s="14" t="s">
        <v>3140</v>
      </c>
      <c r="M760" s="14" t="s">
        <v>3326</v>
      </c>
      <c r="N760" s="14">
        <f>SUM(1917-J793)</f>
        <v>58</v>
      </c>
    </row>
    <row r="761" spans="1:42" ht="14.1" customHeight="1" x14ac:dyDescent="0.2">
      <c r="A761" s="14"/>
      <c r="B761" s="14"/>
      <c r="C761" s="14"/>
      <c r="E761" s="14"/>
      <c r="F761" s="14"/>
      <c r="G761" s="87"/>
      <c r="H761" s="14"/>
      <c r="I761" s="14" t="s">
        <v>3266</v>
      </c>
      <c r="J761" s="14">
        <v>1883</v>
      </c>
      <c r="K761" s="66" t="s">
        <v>3334</v>
      </c>
      <c r="L761" s="20" t="s">
        <v>3328</v>
      </c>
      <c r="M761" s="20" t="s">
        <v>55</v>
      </c>
      <c r="N761" s="14">
        <f>SUM(1922-J794)</f>
        <v>0</v>
      </c>
    </row>
    <row r="762" spans="1:42" ht="14.1" customHeight="1" x14ac:dyDescent="0.2">
      <c r="A762" s="14"/>
      <c r="D762" s="64"/>
      <c r="H762" s="14"/>
      <c r="I762" s="14" t="s">
        <v>3269</v>
      </c>
      <c r="J762" s="14">
        <v>1834</v>
      </c>
      <c r="K762" s="66" t="s">
        <v>3337</v>
      </c>
      <c r="L762" s="14" t="s">
        <v>3332</v>
      </c>
      <c r="M762" s="14" t="s">
        <v>104</v>
      </c>
      <c r="N762" s="14">
        <f>SUM(1920-J795)</f>
        <v>82</v>
      </c>
    </row>
    <row r="763" spans="1:42" ht="14.1" customHeight="1" x14ac:dyDescent="0.2">
      <c r="A763" s="14"/>
      <c r="B763" s="14"/>
      <c r="C763" s="14"/>
      <c r="D763" s="64"/>
      <c r="E763" s="14"/>
      <c r="F763" s="14"/>
      <c r="G763" s="87"/>
      <c r="H763" s="14"/>
      <c r="I763" s="14" t="s">
        <v>3273</v>
      </c>
      <c r="J763" s="20" t="s">
        <v>3220</v>
      </c>
      <c r="K763" s="66" t="s">
        <v>3340</v>
      </c>
      <c r="L763" s="20" t="s">
        <v>3335</v>
      </c>
      <c r="M763" s="20" t="s">
        <v>125</v>
      </c>
      <c r="N763" s="14">
        <f>SUM(1911-J796)</f>
        <v>48</v>
      </c>
    </row>
    <row r="764" spans="1:42" ht="14.1" customHeight="1" x14ac:dyDescent="0.2">
      <c r="D764" s="64"/>
      <c r="H764" s="14"/>
      <c r="I764" s="14" t="s">
        <v>3278</v>
      </c>
      <c r="J764" s="20">
        <v>1900</v>
      </c>
      <c r="K764" s="67" t="s">
        <v>3344</v>
      </c>
      <c r="L764" s="20" t="s">
        <v>3338</v>
      </c>
      <c r="M764" s="20" t="s">
        <v>178</v>
      </c>
      <c r="N764" s="14">
        <f>SUM(1922-J797)</f>
        <v>76</v>
      </c>
      <c r="X764" s="6"/>
      <c r="Y764" s="76"/>
    </row>
    <row r="765" spans="1:42" ht="14.1" customHeight="1" x14ac:dyDescent="0.2">
      <c r="A765" s="14"/>
      <c r="B765" s="14"/>
      <c r="C765" s="14"/>
      <c r="D765" s="64"/>
      <c r="E765" s="14"/>
      <c r="F765" s="14"/>
      <c r="G765" s="87"/>
      <c r="H765" s="14"/>
      <c r="I765" s="14" t="s">
        <v>3279</v>
      </c>
      <c r="J765" s="14">
        <v>1832</v>
      </c>
      <c r="K765" s="64" t="s">
        <v>3346</v>
      </c>
      <c r="L765" s="20" t="s">
        <v>3341</v>
      </c>
      <c r="M765" s="20" t="s">
        <v>3342</v>
      </c>
      <c r="N765" s="14">
        <f>SUM(1920-J798)</f>
        <v>10</v>
      </c>
      <c r="U765" s="6"/>
      <c r="V765" s="76"/>
    </row>
    <row r="766" spans="1:42" ht="14.1" customHeight="1" x14ac:dyDescent="0.2">
      <c r="B766" s="14"/>
      <c r="C766" s="14"/>
      <c r="D766" s="64"/>
      <c r="E766" s="14"/>
      <c r="F766" s="14"/>
      <c r="G766" s="87"/>
      <c r="H766" s="14"/>
      <c r="I766" s="14" t="s">
        <v>3282</v>
      </c>
      <c r="J766" s="14">
        <v>1855</v>
      </c>
      <c r="K766" s="66" t="s">
        <v>3350</v>
      </c>
      <c r="L766" s="10" t="s">
        <v>3345</v>
      </c>
      <c r="M766" s="10" t="s">
        <v>340</v>
      </c>
      <c r="N766" s="3">
        <f>SUM(1895-J799)</f>
        <v>69</v>
      </c>
    </row>
    <row r="767" spans="1:42" ht="14.1" customHeight="1" x14ac:dyDescent="0.2">
      <c r="A767" s="14"/>
      <c r="B767" s="14"/>
      <c r="C767" s="14"/>
      <c r="D767" s="64"/>
      <c r="E767" s="14"/>
      <c r="F767" s="14"/>
      <c r="G767" s="87"/>
      <c r="H767" s="14"/>
      <c r="I767" s="14" t="s">
        <v>3285</v>
      </c>
      <c r="J767" s="20">
        <v>1861</v>
      </c>
      <c r="K767" s="66" t="s">
        <v>3352</v>
      </c>
      <c r="L767" s="14" t="s">
        <v>3347</v>
      </c>
      <c r="M767" s="14" t="s">
        <v>3348</v>
      </c>
      <c r="N767" s="14">
        <f>SUM(1921-J800)</f>
        <v>33</v>
      </c>
    </row>
    <row r="768" spans="1:42" ht="14.1" customHeight="1" x14ac:dyDescent="0.2">
      <c r="A768" s="14"/>
      <c r="B768" s="14"/>
      <c r="C768" s="14"/>
      <c r="D768" s="64"/>
      <c r="E768" s="14"/>
      <c r="F768" s="14"/>
      <c r="G768" s="87"/>
      <c r="H768" s="14"/>
      <c r="I768" s="14" t="s">
        <v>3286</v>
      </c>
      <c r="J768" s="20">
        <v>1855</v>
      </c>
      <c r="K768" s="66" t="s">
        <v>3356</v>
      </c>
      <c r="L768" s="20" t="s">
        <v>2</v>
      </c>
      <c r="M768" s="20" t="s">
        <v>3351</v>
      </c>
      <c r="N768" s="14">
        <f>SUM(1918-J801)</f>
        <v>25</v>
      </c>
    </row>
    <row r="769" spans="1:41" ht="14.1" customHeight="1" x14ac:dyDescent="0.2">
      <c r="A769" s="14"/>
      <c r="B769" s="14"/>
      <c r="C769" s="14"/>
      <c r="D769" s="64"/>
      <c r="E769" s="14"/>
      <c r="F769" s="14"/>
      <c r="G769" s="87"/>
      <c r="H769" s="14"/>
      <c r="I769" s="14" t="s">
        <v>3290</v>
      </c>
      <c r="J769" s="20">
        <v>1840</v>
      </c>
      <c r="K769" s="66" t="s">
        <v>3358</v>
      </c>
      <c r="L769" s="20" t="s">
        <v>3353</v>
      </c>
      <c r="M769" s="20" t="s">
        <v>3354</v>
      </c>
      <c r="N769" s="14">
        <f>SUM(1920-J802)</f>
        <v>70</v>
      </c>
      <c r="O769" s="64"/>
      <c r="P769" s="14"/>
    </row>
    <row r="770" spans="1:41" ht="14.1" customHeight="1" x14ac:dyDescent="0.2">
      <c r="A770" s="14"/>
      <c r="B770" s="14"/>
      <c r="C770" s="14"/>
      <c r="D770" s="64"/>
      <c r="E770" s="14"/>
      <c r="F770" s="14"/>
      <c r="G770" s="87"/>
      <c r="H770" s="14"/>
      <c r="I770" s="14" t="s">
        <v>3290</v>
      </c>
      <c r="J770" s="20">
        <v>1852</v>
      </c>
      <c r="K770" s="66" t="s">
        <v>3360</v>
      </c>
      <c r="L770" s="4" t="s">
        <v>3317</v>
      </c>
      <c r="M770" s="4" t="s">
        <v>428</v>
      </c>
      <c r="N770" s="3">
        <f>SUM(1927-J803)</f>
        <v>80</v>
      </c>
    </row>
    <row r="771" spans="1:41" ht="14.1" customHeight="1" x14ac:dyDescent="0.2">
      <c r="A771" s="14"/>
      <c r="B771" s="14"/>
      <c r="C771" s="14"/>
      <c r="E771" s="14"/>
      <c r="F771" s="14"/>
      <c r="G771" s="87"/>
      <c r="H771" s="14"/>
      <c r="I771" s="14" t="s">
        <v>3294</v>
      </c>
      <c r="J771" s="14" t="s">
        <v>3274</v>
      </c>
      <c r="K771" s="66" t="s">
        <v>3363</v>
      </c>
      <c r="L771" s="20" t="s">
        <v>226</v>
      </c>
      <c r="M771" s="20" t="s">
        <v>2947</v>
      </c>
      <c r="N771" s="14">
        <f>SUM(1920-J804)</f>
        <v>49</v>
      </c>
    </row>
    <row r="772" spans="1:41" ht="14.1" customHeight="1" x14ac:dyDescent="0.2">
      <c r="A772" s="14"/>
      <c r="B772" s="14"/>
      <c r="C772" s="14"/>
      <c r="E772" s="14"/>
      <c r="F772" s="14"/>
      <c r="G772" s="87"/>
      <c r="H772" s="14"/>
      <c r="I772" s="14" t="s">
        <v>3296</v>
      </c>
      <c r="J772" s="20">
        <v>1876</v>
      </c>
      <c r="K772" s="66" t="s">
        <v>1507</v>
      </c>
      <c r="L772" s="4" t="s">
        <v>359</v>
      </c>
      <c r="M772" s="4" t="s">
        <v>3361</v>
      </c>
      <c r="N772" s="3">
        <f>SUM(1932-J805)</f>
        <v>53</v>
      </c>
    </row>
    <row r="773" spans="1:41" ht="14.1" customHeight="1" x14ac:dyDescent="0.2">
      <c r="A773" s="14"/>
      <c r="B773" s="14"/>
      <c r="C773" s="14"/>
      <c r="D773" s="64"/>
      <c r="E773" s="14"/>
      <c r="F773" s="14"/>
      <c r="G773" s="87"/>
      <c r="I773" s="14" t="s">
        <v>3296</v>
      </c>
      <c r="J773" s="20">
        <v>1914</v>
      </c>
      <c r="K773" s="66" t="s">
        <v>3366</v>
      </c>
      <c r="L773" s="20" t="s">
        <v>3364</v>
      </c>
      <c r="M773" s="20" t="s">
        <v>3157</v>
      </c>
      <c r="N773" s="14">
        <f>SUM(1920-J806)</f>
        <v>52</v>
      </c>
    </row>
    <row r="774" spans="1:41" ht="14.1" customHeight="1" x14ac:dyDescent="0.2">
      <c r="A774" s="14"/>
      <c r="B774" s="99"/>
      <c r="C774" s="99"/>
      <c r="E774" s="99"/>
      <c r="F774" s="99"/>
      <c r="G774" s="100"/>
      <c r="I774" s="3" t="s">
        <v>3296</v>
      </c>
      <c r="J774" s="20">
        <v>1851</v>
      </c>
      <c r="K774" s="66" t="s">
        <v>3368</v>
      </c>
      <c r="L774" s="20" t="s">
        <v>2946</v>
      </c>
      <c r="M774" s="20" t="s">
        <v>697</v>
      </c>
      <c r="N774" s="14">
        <f>SUM(1915-J807)</f>
        <v>35</v>
      </c>
    </row>
    <row r="775" spans="1:41" ht="14.1" customHeight="1" x14ac:dyDescent="0.2">
      <c r="A775" s="14"/>
      <c r="D775" s="64"/>
      <c r="H775" s="14"/>
      <c r="I775" s="14" t="s">
        <v>3300</v>
      </c>
      <c r="J775" s="20">
        <v>1866</v>
      </c>
      <c r="K775" s="66" t="s">
        <v>3370</v>
      </c>
      <c r="L775" s="20" t="s">
        <v>979</v>
      </c>
      <c r="M775" s="20" t="s">
        <v>120</v>
      </c>
      <c r="N775" s="14">
        <f>SUM(1921-J808)</f>
        <v>48</v>
      </c>
    </row>
    <row r="776" spans="1:41" ht="14.1" customHeight="1" x14ac:dyDescent="0.2">
      <c r="A776" s="99"/>
      <c r="B776" s="14"/>
      <c r="C776" s="14"/>
      <c r="E776" s="14"/>
      <c r="F776" s="14"/>
      <c r="G776" s="87"/>
      <c r="I776" s="14" t="s">
        <v>3303</v>
      </c>
      <c r="J776" s="14" t="s">
        <v>3287</v>
      </c>
      <c r="K776" s="66" t="s">
        <v>3372</v>
      </c>
      <c r="L776" s="20" t="s">
        <v>1697</v>
      </c>
      <c r="M776" s="20" t="s">
        <v>104</v>
      </c>
      <c r="N776" s="14">
        <f>SUM(1911-J809)</f>
        <v>65</v>
      </c>
    </row>
    <row r="777" spans="1:41" ht="14.1" customHeight="1" x14ac:dyDescent="0.2">
      <c r="B777" s="14"/>
      <c r="C777" s="14"/>
      <c r="D777" s="64"/>
      <c r="E777" s="14"/>
      <c r="F777" s="14"/>
      <c r="G777" s="87"/>
      <c r="I777" s="14" t="s">
        <v>3305</v>
      </c>
      <c r="J777" s="20">
        <v>1834</v>
      </c>
      <c r="K777" s="64" t="s">
        <v>3375</v>
      </c>
      <c r="L777" s="20" t="s">
        <v>3338</v>
      </c>
      <c r="M777" s="20" t="s">
        <v>104</v>
      </c>
      <c r="N777" s="16">
        <f>SUM(1916-J810)</f>
        <v>92</v>
      </c>
      <c r="AM777" s="38"/>
      <c r="AN777" s="6"/>
      <c r="AO777" s="6"/>
    </row>
    <row r="778" spans="1:41" ht="14.1" customHeight="1" x14ac:dyDescent="0.2">
      <c r="A778" s="14"/>
      <c r="B778" s="14"/>
      <c r="C778" s="14"/>
      <c r="D778" s="64"/>
      <c r="E778" s="14"/>
      <c r="F778" s="14"/>
      <c r="G778" s="87"/>
      <c r="H778" s="14"/>
      <c r="I778" s="14" t="s">
        <v>3307</v>
      </c>
      <c r="J778" s="20">
        <v>1880</v>
      </c>
      <c r="K778" s="66" t="s">
        <v>3377</v>
      </c>
      <c r="L778" s="20" t="s">
        <v>3341</v>
      </c>
      <c r="M778" s="20" t="s">
        <v>3373</v>
      </c>
      <c r="N778" s="14">
        <f>SUM(1919-J811)</f>
        <v>31</v>
      </c>
    </row>
    <row r="779" spans="1:41" ht="14.1" customHeight="1" x14ac:dyDescent="0.2">
      <c r="A779" s="14"/>
      <c r="B779" s="14"/>
      <c r="C779" s="14"/>
      <c r="E779" s="14"/>
      <c r="F779" s="14"/>
      <c r="G779" s="87"/>
      <c r="I779" s="14" t="s">
        <v>3309</v>
      </c>
      <c r="J779" s="20">
        <v>1842</v>
      </c>
      <c r="K779" s="66" t="s">
        <v>3379</v>
      </c>
      <c r="L779" s="20" t="s">
        <v>231</v>
      </c>
      <c r="M779" s="20" t="s">
        <v>720</v>
      </c>
      <c r="N779" s="16">
        <f>SUM(1916-J812)</f>
        <v>58</v>
      </c>
    </row>
    <row r="780" spans="1:41" ht="14.1" customHeight="1" x14ac:dyDescent="0.2">
      <c r="A780" s="14"/>
      <c r="B780" s="14"/>
      <c r="C780" s="14"/>
      <c r="D780" s="64"/>
      <c r="E780" s="14"/>
      <c r="F780" s="14"/>
      <c r="G780" s="87"/>
      <c r="H780" s="14"/>
      <c r="I780" s="14" t="s">
        <v>3309</v>
      </c>
      <c r="J780" s="20">
        <v>1834</v>
      </c>
      <c r="K780" s="66" t="s">
        <v>3142</v>
      </c>
      <c r="L780" s="20" t="s">
        <v>3040</v>
      </c>
      <c r="M780" s="20" t="s">
        <v>751</v>
      </c>
      <c r="N780" s="14">
        <f>SUM(1920-J813)</f>
        <v>0</v>
      </c>
    </row>
    <row r="781" spans="1:41" ht="14.1" customHeight="1" x14ac:dyDescent="0.2">
      <c r="A781" s="14"/>
      <c r="B781" s="14"/>
      <c r="C781" s="14"/>
      <c r="E781" s="14"/>
      <c r="F781" s="14"/>
      <c r="G781" s="87"/>
      <c r="H781" s="14"/>
      <c r="I781" s="14" t="s">
        <v>3315</v>
      </c>
      <c r="J781" s="20">
        <v>1866</v>
      </c>
      <c r="K781" s="66" t="s">
        <v>3382</v>
      </c>
      <c r="L781" s="20" t="s">
        <v>1092</v>
      </c>
      <c r="M781" s="20" t="s">
        <v>159</v>
      </c>
      <c r="N781" s="14">
        <f>SUM(1920-J814)</f>
        <v>50</v>
      </c>
    </row>
    <row r="782" spans="1:41" ht="14.1" customHeight="1" x14ac:dyDescent="0.2">
      <c r="A782" s="14"/>
      <c r="B782" s="14"/>
      <c r="C782" s="14"/>
      <c r="E782" s="14"/>
      <c r="F782" s="14"/>
      <c r="G782" s="87"/>
      <c r="I782" s="14" t="s">
        <v>3315</v>
      </c>
      <c r="J782" s="4">
        <v>1904</v>
      </c>
      <c r="K782" s="66" t="s">
        <v>3384</v>
      </c>
      <c r="L782" s="28" t="s">
        <v>3125</v>
      </c>
      <c r="M782" s="28" t="s">
        <v>3381</v>
      </c>
      <c r="N782" s="16">
        <f>SUM(1924-J815)</f>
        <v>0</v>
      </c>
    </row>
    <row r="783" spans="1:41" ht="14.1" customHeight="1" x14ac:dyDescent="0.2">
      <c r="A783" s="14"/>
      <c r="D783" s="64"/>
      <c r="H783" s="14"/>
      <c r="I783" s="14" t="s">
        <v>3319</v>
      </c>
      <c r="J783" s="20">
        <v>1914</v>
      </c>
      <c r="K783" s="66" t="s">
        <v>2552</v>
      </c>
      <c r="L783" s="4" t="s">
        <v>3353</v>
      </c>
      <c r="M783" s="4" t="s">
        <v>246</v>
      </c>
      <c r="N783" s="3">
        <f>SUM(1931-J816)</f>
        <v>80</v>
      </c>
    </row>
    <row r="784" spans="1:41" ht="14.1" customHeight="1" x14ac:dyDescent="0.2">
      <c r="A784" s="14"/>
      <c r="B784" s="14"/>
      <c r="C784" s="14"/>
      <c r="E784" s="14"/>
      <c r="F784" s="14"/>
      <c r="G784" s="87"/>
      <c r="I784" s="14" t="s">
        <v>3319</v>
      </c>
      <c r="J784" s="14">
        <v>1839</v>
      </c>
      <c r="K784" s="66" t="s">
        <v>3389</v>
      </c>
      <c r="L784" s="20" t="s">
        <v>3385</v>
      </c>
      <c r="M784" s="20" t="s">
        <v>3386</v>
      </c>
      <c r="N784" s="14">
        <f>SUM(1918-J817)</f>
        <v>26</v>
      </c>
    </row>
    <row r="785" spans="1:38" ht="14.1" customHeight="1" x14ac:dyDescent="0.2">
      <c r="B785" s="14"/>
      <c r="C785" s="14"/>
      <c r="D785" s="64"/>
      <c r="E785" s="14"/>
      <c r="F785" s="14"/>
      <c r="G785" s="87"/>
      <c r="H785" s="14"/>
      <c r="I785" s="14" t="s">
        <v>3324</v>
      </c>
      <c r="J785" s="20">
        <v>1843</v>
      </c>
      <c r="K785" s="66" t="s">
        <v>3391</v>
      </c>
      <c r="L785" s="20" t="s">
        <v>3125</v>
      </c>
      <c r="M785" s="20" t="s">
        <v>3388</v>
      </c>
      <c r="N785" s="14">
        <f>SUM(1918-J818)</f>
        <v>0</v>
      </c>
    </row>
    <row r="786" spans="1:38" ht="14.1" customHeight="1" x14ac:dyDescent="0.2">
      <c r="A786" s="14"/>
      <c r="B786" s="14"/>
      <c r="C786" s="14"/>
      <c r="D786" s="64"/>
      <c r="E786" s="14"/>
      <c r="F786" s="14"/>
      <c r="G786" s="87"/>
      <c r="H786" s="14"/>
      <c r="I786" s="14" t="s">
        <v>3324</v>
      </c>
      <c r="J786" s="14">
        <v>1845</v>
      </c>
      <c r="K786" s="66" t="s">
        <v>3394</v>
      </c>
      <c r="L786" s="20" t="s">
        <v>1035</v>
      </c>
      <c r="M786" s="20"/>
      <c r="N786" s="14">
        <f>SUM(1919-J819)</f>
        <v>0</v>
      </c>
    </row>
    <row r="787" spans="1:38" ht="14.1" customHeight="1" x14ac:dyDescent="0.2">
      <c r="A787" s="14"/>
      <c r="B787" s="14"/>
      <c r="C787" s="14"/>
      <c r="D787" s="64"/>
      <c r="E787" s="14"/>
      <c r="F787" s="14"/>
      <c r="G787" s="87"/>
      <c r="I787" s="14" t="s">
        <v>3329</v>
      </c>
      <c r="J787" s="28">
        <v>1899</v>
      </c>
      <c r="K787" s="66" t="s">
        <v>3396</v>
      </c>
      <c r="L787" s="20" t="s">
        <v>3392</v>
      </c>
      <c r="M787" s="20" t="s">
        <v>566</v>
      </c>
      <c r="N787" s="14">
        <f>SUM(1918-J820)</f>
        <v>21</v>
      </c>
    </row>
    <row r="788" spans="1:38" ht="14.1" customHeight="1" x14ac:dyDescent="0.2">
      <c r="A788" s="14"/>
      <c r="D788" s="64"/>
      <c r="H788" s="14"/>
      <c r="I788" s="14" t="s">
        <v>3333</v>
      </c>
      <c r="J788" s="28">
        <v>1861</v>
      </c>
      <c r="K788" s="66" t="s">
        <v>2552</v>
      </c>
      <c r="L788" s="20" t="s">
        <v>3395</v>
      </c>
      <c r="M788" s="20" t="s">
        <v>246</v>
      </c>
      <c r="N788" s="14">
        <f>SUM(1918-J821)</f>
        <v>59</v>
      </c>
    </row>
    <row r="789" spans="1:38" ht="14.1" customHeight="1" x14ac:dyDescent="0.2">
      <c r="A789" s="14"/>
      <c r="B789" s="14"/>
      <c r="C789" s="14"/>
      <c r="D789" s="64"/>
      <c r="E789" s="14"/>
      <c r="F789" s="14"/>
      <c r="G789" s="87"/>
      <c r="H789" s="14"/>
      <c r="I789" s="14" t="s">
        <v>3336</v>
      </c>
      <c r="J789" s="20">
        <v>1850</v>
      </c>
      <c r="K789" s="66" t="s">
        <v>3402</v>
      </c>
      <c r="L789" s="20" t="s">
        <v>3397</v>
      </c>
      <c r="M789" s="20" t="s">
        <v>3398</v>
      </c>
      <c r="N789" s="14">
        <f>SUM(1918-J822)</f>
        <v>37</v>
      </c>
      <c r="AJ789" s="38"/>
      <c r="AK789" s="6"/>
      <c r="AL789" s="6"/>
    </row>
    <row r="790" spans="1:38" ht="14.1" customHeight="1" x14ac:dyDescent="0.2">
      <c r="D790" s="64"/>
      <c r="H790" s="14"/>
      <c r="I790" s="14" t="s">
        <v>3339</v>
      </c>
      <c r="J790" s="14">
        <v>1889</v>
      </c>
      <c r="K790" s="66" t="s">
        <v>3405</v>
      </c>
      <c r="L790" s="20" t="s">
        <v>3400</v>
      </c>
      <c r="M790" s="20" t="s">
        <v>3401</v>
      </c>
      <c r="N790" s="14">
        <f>SUM(1918-J823)</f>
        <v>25</v>
      </c>
    </row>
    <row r="791" spans="1:38" ht="14.1" customHeight="1" x14ac:dyDescent="0.2">
      <c r="A791" s="14"/>
      <c r="B791" s="14"/>
      <c r="C791" s="14"/>
      <c r="D791" s="64"/>
      <c r="E791" s="14"/>
      <c r="F791" s="14"/>
      <c r="G791" s="87"/>
      <c r="I791" s="3" t="s">
        <v>3343</v>
      </c>
      <c r="J791" s="20" t="s">
        <v>3320</v>
      </c>
      <c r="K791" s="66" t="s">
        <v>3407</v>
      </c>
      <c r="L791" s="20" t="s">
        <v>3403</v>
      </c>
      <c r="M791" s="20" t="s">
        <v>1157</v>
      </c>
      <c r="N791" s="14">
        <f>SUM(1911-J824)</f>
        <v>72</v>
      </c>
    </row>
    <row r="792" spans="1:38" ht="14.1" customHeight="1" x14ac:dyDescent="0.2">
      <c r="D792" s="64"/>
      <c r="H792" s="14"/>
      <c r="I792" s="14" t="s">
        <v>3343</v>
      </c>
      <c r="J792" s="20">
        <v>1832</v>
      </c>
      <c r="K792" s="66" t="s">
        <v>3410</v>
      </c>
      <c r="L792" s="20" t="s">
        <v>1642</v>
      </c>
      <c r="M792" s="20" t="s">
        <v>159</v>
      </c>
      <c r="N792" s="14">
        <f>SUM(1918-J825)</f>
        <v>70</v>
      </c>
      <c r="R792" s="38"/>
      <c r="S792" s="6"/>
      <c r="T792" s="6"/>
    </row>
    <row r="793" spans="1:38" ht="14.1" customHeight="1" x14ac:dyDescent="0.2">
      <c r="A793" s="14"/>
      <c r="B793" s="14"/>
      <c r="C793" s="14"/>
      <c r="E793" s="14"/>
      <c r="F793" s="14"/>
      <c r="G793" s="87"/>
      <c r="H793" s="14"/>
      <c r="I793" s="14" t="s">
        <v>3349</v>
      </c>
      <c r="J793" s="14">
        <v>1859</v>
      </c>
      <c r="K793" s="66" t="s">
        <v>3411</v>
      </c>
      <c r="L793" s="20" t="s">
        <v>3408</v>
      </c>
      <c r="M793" s="20" t="s">
        <v>3409</v>
      </c>
      <c r="N793" s="14">
        <f>SUM(1922-J826)</f>
        <v>14</v>
      </c>
    </row>
    <row r="794" spans="1:38" ht="14.1" customHeight="1" x14ac:dyDescent="0.2">
      <c r="B794" s="14"/>
      <c r="C794" s="14"/>
      <c r="D794" s="64"/>
      <c r="E794" s="14"/>
      <c r="F794" s="14"/>
      <c r="G794" s="87"/>
      <c r="H794" s="14"/>
      <c r="I794" s="14" t="s">
        <v>3349</v>
      </c>
      <c r="J794" s="20">
        <v>1922</v>
      </c>
      <c r="K794" s="66" t="s">
        <v>3414</v>
      </c>
      <c r="L794" s="20" t="s">
        <v>2339</v>
      </c>
      <c r="M794" s="20" t="s">
        <v>683</v>
      </c>
      <c r="N794" s="14">
        <f>SUM(1914-J827)</f>
        <v>75</v>
      </c>
    </row>
    <row r="795" spans="1:38" ht="14.1" customHeight="1" x14ac:dyDescent="0.2">
      <c r="A795" s="14"/>
      <c r="B795" s="14"/>
      <c r="C795" s="14"/>
      <c r="D795" s="64"/>
      <c r="E795" s="14"/>
      <c r="F795" s="14"/>
      <c r="G795" s="87"/>
      <c r="H795" s="14"/>
      <c r="I795" s="14" t="s">
        <v>3355</v>
      </c>
      <c r="J795" s="14" t="s">
        <v>3330</v>
      </c>
      <c r="K795" s="66" t="s">
        <v>3417</v>
      </c>
      <c r="L795" s="20" t="s">
        <v>3412</v>
      </c>
      <c r="M795" s="20" t="s">
        <v>55</v>
      </c>
      <c r="N795" s="14">
        <f>SUM(1914-J828)</f>
        <v>50</v>
      </c>
    </row>
    <row r="796" spans="1:38" ht="14.1" customHeight="1" x14ac:dyDescent="0.2">
      <c r="A796" s="14"/>
      <c r="B796" s="14"/>
      <c r="C796" s="14"/>
      <c r="D796" s="64"/>
      <c r="E796" s="14"/>
      <c r="F796" s="14"/>
      <c r="G796" s="87"/>
      <c r="H796" s="14"/>
      <c r="I796" s="14" t="s">
        <v>3357</v>
      </c>
      <c r="J796" s="20" t="s">
        <v>2910</v>
      </c>
      <c r="K796" s="66" t="s">
        <v>3419</v>
      </c>
      <c r="L796" s="20" t="s">
        <v>359</v>
      </c>
      <c r="M796" s="20" t="s">
        <v>3415</v>
      </c>
      <c r="N796" s="14">
        <f>SUM(1920-J829)</f>
        <v>51</v>
      </c>
    </row>
    <row r="797" spans="1:38" ht="14.1" customHeight="1" x14ac:dyDescent="0.2">
      <c r="A797" s="14"/>
      <c r="B797" s="14"/>
      <c r="C797" s="14"/>
      <c r="E797" s="14"/>
      <c r="F797" s="14"/>
      <c r="G797" s="87"/>
      <c r="H797" s="14"/>
      <c r="I797" s="3" t="s">
        <v>3359</v>
      </c>
      <c r="J797" s="20">
        <v>1846</v>
      </c>
      <c r="K797" s="66" t="s">
        <v>3422</v>
      </c>
      <c r="L797" s="20" t="s">
        <v>181</v>
      </c>
      <c r="M797" s="20" t="s">
        <v>3418</v>
      </c>
      <c r="N797" s="14">
        <f>SUM(1920-J830)</f>
        <v>66</v>
      </c>
    </row>
    <row r="798" spans="1:38" ht="14.1" customHeight="1" x14ac:dyDescent="0.2">
      <c r="A798" s="14"/>
      <c r="B798" s="14"/>
      <c r="C798" s="14"/>
      <c r="E798" s="14"/>
      <c r="F798" s="14"/>
      <c r="G798" s="87"/>
      <c r="H798" s="14"/>
      <c r="I798" s="14" t="s">
        <v>3362</v>
      </c>
      <c r="J798" s="20" t="s">
        <v>1124</v>
      </c>
      <c r="K798" s="66" t="s">
        <v>3424</v>
      </c>
      <c r="L798" s="20" t="s">
        <v>3420</v>
      </c>
      <c r="M798" s="20" t="s">
        <v>317</v>
      </c>
      <c r="N798" s="14">
        <f>SUM(1920-J831)</f>
        <v>71</v>
      </c>
    </row>
    <row r="799" spans="1:38" ht="14.1" customHeight="1" x14ac:dyDescent="0.2">
      <c r="A799" s="14"/>
      <c r="H799" s="14"/>
      <c r="I799" s="14" t="s">
        <v>3362</v>
      </c>
      <c r="J799" s="10">
        <v>1826</v>
      </c>
      <c r="K799" s="66" t="s">
        <v>3426</v>
      </c>
      <c r="L799" s="20" t="s">
        <v>469</v>
      </c>
      <c r="M799" s="20" t="s">
        <v>104</v>
      </c>
      <c r="N799" s="14">
        <f>SUM(1921-J832)</f>
        <v>18</v>
      </c>
      <c r="O799" s="64"/>
      <c r="P799" s="14"/>
    </row>
    <row r="800" spans="1:38" ht="14.1" customHeight="1" x14ac:dyDescent="0.2">
      <c r="A800" s="14"/>
      <c r="I800" s="14" t="s">
        <v>3365</v>
      </c>
      <c r="J800" s="14" t="s">
        <v>2227</v>
      </c>
      <c r="K800" s="39" t="s">
        <v>3430</v>
      </c>
      <c r="L800" s="4" t="s">
        <v>124</v>
      </c>
      <c r="M800" s="4" t="s">
        <v>2133</v>
      </c>
      <c r="N800" s="3">
        <f>SUM(1932-J833)</f>
        <v>85</v>
      </c>
    </row>
    <row r="801" spans="1:17" ht="14.1" customHeight="1" x14ac:dyDescent="0.2">
      <c r="B801" s="14"/>
      <c r="C801" s="14"/>
      <c r="E801" s="14"/>
      <c r="F801" s="14"/>
      <c r="G801" s="87"/>
      <c r="I801" s="14" t="s">
        <v>3367</v>
      </c>
      <c r="J801" s="20">
        <v>1893</v>
      </c>
      <c r="K801" s="66" t="s">
        <v>3434</v>
      </c>
      <c r="L801" s="20" t="s">
        <v>3427</v>
      </c>
      <c r="M801" s="20" t="s">
        <v>3428</v>
      </c>
      <c r="N801" s="14">
        <f>SUM(1918-J834)</f>
        <v>23</v>
      </c>
    </row>
    <row r="802" spans="1:17" ht="14.1" customHeight="1" x14ac:dyDescent="0.2">
      <c r="B802" s="14"/>
      <c r="C802" s="14"/>
      <c r="D802" s="64"/>
      <c r="E802" s="14"/>
      <c r="F802" s="14"/>
      <c r="G802" s="87"/>
      <c r="H802" s="14"/>
      <c r="I802" s="14" t="s">
        <v>3369</v>
      </c>
      <c r="J802" s="20">
        <v>1850</v>
      </c>
      <c r="K802" s="64" t="s">
        <v>2539</v>
      </c>
      <c r="L802" s="4" t="s">
        <v>1396</v>
      </c>
      <c r="M802" s="4" t="s">
        <v>3431</v>
      </c>
      <c r="N802" s="3">
        <f>SUM(1886-J835)</f>
        <v>35</v>
      </c>
    </row>
    <row r="803" spans="1:17" ht="14.1" customHeight="1" x14ac:dyDescent="0.2">
      <c r="A803" s="14"/>
      <c r="I803" s="14" t="s">
        <v>3371</v>
      </c>
      <c r="J803" s="4">
        <v>1847</v>
      </c>
      <c r="K803" s="66" t="s">
        <v>3438</v>
      </c>
      <c r="L803" s="20" t="s">
        <v>1352</v>
      </c>
      <c r="M803" s="20"/>
      <c r="N803" s="14">
        <f>SUM(1912-J836)</f>
        <v>0</v>
      </c>
    </row>
    <row r="804" spans="1:17" ht="14.1" customHeight="1" x14ac:dyDescent="0.2">
      <c r="A804" s="14"/>
      <c r="B804" s="14"/>
      <c r="C804" s="14"/>
      <c r="E804" s="14"/>
      <c r="F804" s="14"/>
      <c r="G804" s="87"/>
      <c r="I804" s="14" t="s">
        <v>3374</v>
      </c>
      <c r="J804" s="20">
        <v>1871</v>
      </c>
      <c r="K804" s="66" t="s">
        <v>3442</v>
      </c>
      <c r="L804" s="10" t="s">
        <v>2204</v>
      </c>
      <c r="M804" s="10" t="s">
        <v>3436</v>
      </c>
      <c r="N804" s="3">
        <f>SUM(1902 -J837)</f>
        <v>66</v>
      </c>
    </row>
    <row r="805" spans="1:17" ht="14.1" customHeight="1" x14ac:dyDescent="0.2">
      <c r="B805" s="14"/>
      <c r="C805" s="14"/>
      <c r="D805" s="38"/>
      <c r="E805" s="14"/>
      <c r="F805" s="14"/>
      <c r="G805" s="87"/>
      <c r="I805" s="14" t="s">
        <v>3376</v>
      </c>
      <c r="J805" s="4">
        <v>1879</v>
      </c>
      <c r="K805" s="66" t="s">
        <v>3445</v>
      </c>
      <c r="L805" s="20" t="s">
        <v>3439</v>
      </c>
      <c r="M805" s="20" t="s">
        <v>3440</v>
      </c>
      <c r="N805" s="14">
        <f>SUM(1918-J838)</f>
        <v>3</v>
      </c>
    </row>
    <row r="806" spans="1:17" ht="14.1" customHeight="1" x14ac:dyDescent="0.2">
      <c r="A806" s="14"/>
      <c r="B806" s="14"/>
      <c r="C806" s="14"/>
      <c r="E806" s="14"/>
      <c r="F806" s="14"/>
      <c r="G806" s="87"/>
      <c r="I806" s="14" t="s">
        <v>3378</v>
      </c>
      <c r="J806" s="20">
        <v>1868</v>
      </c>
      <c r="K806" s="66" t="s">
        <v>3447</v>
      </c>
      <c r="L806" s="4" t="s">
        <v>3122</v>
      </c>
      <c r="M806" s="4" t="s">
        <v>3443</v>
      </c>
      <c r="N806" s="3">
        <f>SUM(1904-J839)</f>
        <v>21</v>
      </c>
    </row>
    <row r="807" spans="1:17" ht="14.1" customHeight="1" x14ac:dyDescent="0.2">
      <c r="A807" s="14"/>
      <c r="B807" s="14"/>
      <c r="C807" s="14"/>
      <c r="E807" s="14"/>
      <c r="F807" s="14"/>
      <c r="G807" s="87"/>
      <c r="H807" s="14"/>
      <c r="I807" s="16" t="s">
        <v>3380</v>
      </c>
      <c r="J807" s="20">
        <v>1880</v>
      </c>
      <c r="K807" s="66" t="s">
        <v>3450</v>
      </c>
      <c r="L807" s="4" t="s">
        <v>82</v>
      </c>
      <c r="M807" s="4" t="s">
        <v>159</v>
      </c>
      <c r="N807" s="3">
        <f>SUM(1904-J840)</f>
        <v>56</v>
      </c>
    </row>
    <row r="808" spans="1:17" ht="14.1" customHeight="1" x14ac:dyDescent="0.2">
      <c r="A808" s="14"/>
      <c r="B808" s="14"/>
      <c r="C808" s="14"/>
      <c r="E808" s="14"/>
      <c r="F808" s="14"/>
      <c r="G808" s="87"/>
      <c r="H808" s="14"/>
      <c r="I808" s="3" t="s">
        <v>3380</v>
      </c>
      <c r="J808" s="20" t="s">
        <v>74</v>
      </c>
      <c r="K808" s="66" t="s">
        <v>3452</v>
      </c>
      <c r="L808" s="20" t="s">
        <v>267</v>
      </c>
      <c r="M808" s="20" t="s">
        <v>3448</v>
      </c>
      <c r="N808" s="14">
        <f>SUM(1921-J841)</f>
        <v>78</v>
      </c>
    </row>
    <row r="809" spans="1:17" ht="14.1" customHeight="1" x14ac:dyDescent="0.2">
      <c r="A809" s="14"/>
      <c r="B809" s="14"/>
      <c r="C809" s="14"/>
      <c r="E809" s="14"/>
      <c r="F809" s="14"/>
      <c r="G809" s="87"/>
      <c r="I809" s="14" t="s">
        <v>3383</v>
      </c>
      <c r="J809" s="20">
        <v>1846</v>
      </c>
      <c r="K809" s="66" t="s">
        <v>3455</v>
      </c>
      <c r="L809" s="20" t="s">
        <v>86</v>
      </c>
      <c r="M809" s="20" t="s">
        <v>2124</v>
      </c>
      <c r="N809" s="14">
        <f>SUM(1921-J842)</f>
        <v>1</v>
      </c>
    </row>
    <row r="810" spans="1:17" ht="14.1" customHeight="1" x14ac:dyDescent="0.2">
      <c r="A810" s="14"/>
      <c r="B810" s="14"/>
      <c r="C810" s="14"/>
      <c r="E810" s="14"/>
      <c r="F810" s="14"/>
      <c r="G810" s="87"/>
      <c r="I810" s="14" t="s">
        <v>3387</v>
      </c>
      <c r="J810" s="28">
        <v>1824</v>
      </c>
      <c r="K810" s="66" t="s">
        <v>3457</v>
      </c>
      <c r="L810" s="20" t="s">
        <v>3453</v>
      </c>
      <c r="M810" s="20" t="s">
        <v>1090</v>
      </c>
      <c r="N810" s="14">
        <f>SUM(1912-J843)</f>
        <v>56</v>
      </c>
    </row>
    <row r="811" spans="1:17" ht="14.1" customHeight="1" x14ac:dyDescent="0.2">
      <c r="A811" s="14"/>
      <c r="B811" s="14"/>
      <c r="C811" s="14"/>
      <c r="E811" s="14"/>
      <c r="F811" s="14"/>
      <c r="G811" s="87"/>
      <c r="H811" s="14"/>
      <c r="I811" s="14" t="s">
        <v>3387</v>
      </c>
      <c r="J811" s="20" t="s">
        <v>2227</v>
      </c>
      <c r="K811" s="66" t="s">
        <v>3459</v>
      </c>
      <c r="L811" s="4" t="s">
        <v>2255</v>
      </c>
      <c r="M811" s="4" t="s">
        <v>834</v>
      </c>
      <c r="N811" s="3">
        <f>SUM(1923-J844)</f>
        <v>44</v>
      </c>
    </row>
    <row r="812" spans="1:17" ht="14.1" customHeight="1" x14ac:dyDescent="0.2">
      <c r="A812" s="14"/>
      <c r="B812" s="14"/>
      <c r="C812" s="14"/>
      <c r="E812" s="14"/>
      <c r="F812" s="14"/>
      <c r="G812" s="87"/>
      <c r="H812" s="14"/>
      <c r="I812" s="14" t="s">
        <v>3390</v>
      </c>
      <c r="J812" s="28">
        <v>1858</v>
      </c>
      <c r="K812" s="66" t="s">
        <v>3461</v>
      </c>
      <c r="L812" s="20" t="s">
        <v>1474</v>
      </c>
      <c r="M812" s="20" t="s">
        <v>3009</v>
      </c>
      <c r="N812" s="14">
        <f>SUM(1918-J845)</f>
        <v>19</v>
      </c>
      <c r="Q812" s="76"/>
    </row>
    <row r="813" spans="1:17" ht="14.1" customHeight="1" x14ac:dyDescent="0.2">
      <c r="A813" s="14"/>
      <c r="I813" s="14" t="s">
        <v>3393</v>
      </c>
      <c r="J813" s="20">
        <v>1920</v>
      </c>
      <c r="K813" s="66" t="s">
        <v>3464</v>
      </c>
      <c r="L813" s="20" t="s">
        <v>261</v>
      </c>
      <c r="M813" s="20" t="s">
        <v>834</v>
      </c>
      <c r="N813" s="14">
        <f>SUM(1912-J846)</f>
        <v>33</v>
      </c>
    </row>
    <row r="814" spans="1:17" ht="14.1" customHeight="1" x14ac:dyDescent="0.2">
      <c r="A814" s="14"/>
      <c r="H814" s="14"/>
      <c r="I814" s="14" t="s">
        <v>3393</v>
      </c>
      <c r="J814" s="20">
        <v>1870</v>
      </c>
      <c r="K814" s="66" t="s">
        <v>3467</v>
      </c>
      <c r="L814" s="4" t="s">
        <v>1377</v>
      </c>
      <c r="M814" s="4" t="s">
        <v>3462</v>
      </c>
      <c r="N814" s="3">
        <f>SUM(1910-J847)</f>
        <v>0</v>
      </c>
    </row>
    <row r="815" spans="1:17" ht="14.1" customHeight="1" x14ac:dyDescent="0.2">
      <c r="B815" s="14"/>
      <c r="C815" s="14"/>
      <c r="E815" s="14"/>
      <c r="F815" s="14"/>
      <c r="G815" s="87"/>
      <c r="I815" s="14" t="s">
        <v>3399</v>
      </c>
      <c r="J815" s="28">
        <v>1924</v>
      </c>
      <c r="K815" s="66" t="s">
        <v>3471</v>
      </c>
      <c r="L815" s="20" t="s">
        <v>2620</v>
      </c>
      <c r="M815" s="20" t="s">
        <v>3465</v>
      </c>
      <c r="N815" s="14">
        <f>SUM(1909-J848)</f>
        <v>0</v>
      </c>
    </row>
    <row r="816" spans="1:17" ht="14.1" customHeight="1" x14ac:dyDescent="0.2">
      <c r="D816" s="64"/>
      <c r="I816" s="14" t="s">
        <v>3399</v>
      </c>
      <c r="J816" s="4">
        <v>1851</v>
      </c>
      <c r="K816" s="66" t="s">
        <v>3476</v>
      </c>
      <c r="L816" s="20" t="s">
        <v>3468</v>
      </c>
      <c r="M816" s="20" t="s">
        <v>3469</v>
      </c>
      <c r="N816" s="14">
        <f t="shared" ref="N816:N821" si="0">SUM(1918-J849)</f>
        <v>31</v>
      </c>
    </row>
    <row r="817" spans="1:17" ht="14.1" customHeight="1" x14ac:dyDescent="0.2">
      <c r="A817" s="14"/>
      <c r="B817" s="14"/>
      <c r="C817" s="14"/>
      <c r="D817" s="64"/>
      <c r="E817" s="14"/>
      <c r="F817" s="14"/>
      <c r="G817" s="87"/>
      <c r="H817" s="14"/>
      <c r="I817" s="14" t="s">
        <v>3404</v>
      </c>
      <c r="J817" s="20">
        <v>1892</v>
      </c>
      <c r="K817" s="66" t="s">
        <v>3480</v>
      </c>
      <c r="L817" s="20" t="s">
        <v>3472</v>
      </c>
      <c r="M817" s="20" t="s">
        <v>3473</v>
      </c>
      <c r="N817" s="14">
        <f t="shared" si="0"/>
        <v>26</v>
      </c>
    </row>
    <row r="818" spans="1:17" ht="14.1" customHeight="1" x14ac:dyDescent="0.2">
      <c r="D818" s="64"/>
      <c r="H818" s="14"/>
      <c r="I818" s="14" t="s">
        <v>3406</v>
      </c>
      <c r="J818" s="20">
        <v>1918</v>
      </c>
      <c r="K818" s="66" t="s">
        <v>3483</v>
      </c>
      <c r="L818" s="20" t="s">
        <v>3477</v>
      </c>
      <c r="M818" s="20" t="s">
        <v>3478</v>
      </c>
      <c r="N818" s="14">
        <f t="shared" si="0"/>
        <v>28</v>
      </c>
    </row>
    <row r="819" spans="1:17" ht="14.1" customHeight="1" x14ac:dyDescent="0.2">
      <c r="A819" s="14"/>
      <c r="B819" s="14"/>
      <c r="C819" s="14"/>
      <c r="E819" s="14"/>
      <c r="F819" s="14"/>
      <c r="G819" s="87"/>
      <c r="I819" s="14" t="s">
        <v>3406</v>
      </c>
      <c r="J819" s="20" t="s">
        <v>3050</v>
      </c>
      <c r="K819" s="66" t="s">
        <v>3487</v>
      </c>
      <c r="L819" s="20" t="s">
        <v>3481</v>
      </c>
      <c r="M819" s="20" t="s">
        <v>610</v>
      </c>
      <c r="N819" s="14">
        <f t="shared" si="0"/>
        <v>28</v>
      </c>
    </row>
    <row r="820" spans="1:17" ht="14.1" customHeight="1" x14ac:dyDescent="0.2">
      <c r="B820" s="14"/>
      <c r="C820" s="14"/>
      <c r="D820" s="64"/>
      <c r="E820" s="14"/>
      <c r="F820" s="14"/>
      <c r="G820" s="87"/>
      <c r="H820" s="14"/>
      <c r="I820" s="14" t="s">
        <v>3406</v>
      </c>
      <c r="J820" s="20">
        <v>1897</v>
      </c>
      <c r="K820" s="66" t="s">
        <v>3490</v>
      </c>
      <c r="L820" s="20" t="s">
        <v>3484</v>
      </c>
      <c r="M820" s="20" t="s">
        <v>3485</v>
      </c>
      <c r="N820" s="14">
        <f t="shared" si="0"/>
        <v>27</v>
      </c>
    </row>
    <row r="821" spans="1:17" ht="14.1" customHeight="1" x14ac:dyDescent="0.2">
      <c r="A821" s="14"/>
      <c r="D821" s="64"/>
      <c r="H821" s="14"/>
      <c r="I821" s="14" t="s">
        <v>3413</v>
      </c>
      <c r="J821" s="20">
        <v>1859</v>
      </c>
      <c r="K821" s="66" t="s">
        <v>1909</v>
      </c>
      <c r="L821" s="20" t="s">
        <v>3488</v>
      </c>
      <c r="M821" s="20" t="s">
        <v>120</v>
      </c>
      <c r="N821" s="14">
        <f t="shared" si="0"/>
        <v>28</v>
      </c>
    </row>
    <row r="822" spans="1:17" ht="14.1" customHeight="1" x14ac:dyDescent="0.2">
      <c r="A822" s="14"/>
      <c r="B822" s="14"/>
      <c r="C822" s="14"/>
      <c r="D822" s="64"/>
      <c r="E822" s="14"/>
      <c r="F822" s="14"/>
      <c r="G822" s="87"/>
      <c r="H822" s="14"/>
      <c r="I822" s="14" t="s">
        <v>3416</v>
      </c>
      <c r="J822" s="20" t="s">
        <v>2720</v>
      </c>
      <c r="K822" s="66" t="s">
        <v>3495</v>
      </c>
      <c r="L822" s="20" t="s">
        <v>2703</v>
      </c>
      <c r="M822" s="20" t="s">
        <v>366</v>
      </c>
      <c r="N822" s="14">
        <f>SUM(1911-J855)</f>
        <v>44</v>
      </c>
    </row>
    <row r="823" spans="1:17" ht="14.1" customHeight="1" x14ac:dyDescent="0.2">
      <c r="D823" s="64"/>
      <c r="H823" s="14"/>
      <c r="I823" s="14" t="s">
        <v>3416</v>
      </c>
      <c r="J823" s="20">
        <v>1893</v>
      </c>
      <c r="K823" s="66" t="s">
        <v>3498</v>
      </c>
      <c r="L823" s="20" t="s">
        <v>3492</v>
      </c>
      <c r="M823" s="20" t="s">
        <v>3493</v>
      </c>
      <c r="N823" s="14">
        <f>SUM(1913-J856)</f>
        <v>46</v>
      </c>
    </row>
    <row r="824" spans="1:17" ht="14.1" customHeight="1" x14ac:dyDescent="0.2">
      <c r="A824" s="14"/>
      <c r="I824" s="14" t="s">
        <v>3421</v>
      </c>
      <c r="J824" s="20">
        <v>1839</v>
      </c>
      <c r="K824" s="64" t="s">
        <v>3499</v>
      </c>
      <c r="L824" s="20" t="s">
        <v>3332</v>
      </c>
      <c r="M824" s="20" t="s">
        <v>3496</v>
      </c>
      <c r="N824" s="14">
        <f>SUM(1911-J857)</f>
        <v>0</v>
      </c>
    </row>
    <row r="825" spans="1:17" ht="14.1" customHeight="1" x14ac:dyDescent="0.2">
      <c r="B825" s="14"/>
      <c r="C825" s="14"/>
      <c r="E825" s="14"/>
      <c r="F825" s="14"/>
      <c r="G825" s="87"/>
      <c r="I825" s="3" t="s">
        <v>3423</v>
      </c>
      <c r="J825" s="20">
        <v>1848</v>
      </c>
      <c r="K825" s="66" t="s">
        <v>3501</v>
      </c>
      <c r="L825" s="20" t="s">
        <v>334</v>
      </c>
      <c r="M825" s="20" t="s">
        <v>14</v>
      </c>
      <c r="N825" s="14">
        <f>SUM(1914-J858)</f>
        <v>54</v>
      </c>
      <c r="Q825" s="76"/>
    </row>
    <row r="826" spans="1:17" ht="14.1" customHeight="1" x14ac:dyDescent="0.2">
      <c r="D826" s="64"/>
      <c r="I826" s="14" t="s">
        <v>3425</v>
      </c>
      <c r="J826" s="20">
        <v>1908</v>
      </c>
      <c r="K826" s="66" t="s">
        <v>3504</v>
      </c>
      <c r="L826" s="14" t="s">
        <v>1484</v>
      </c>
      <c r="M826" s="14" t="s">
        <v>246</v>
      </c>
      <c r="N826" s="14">
        <f>SUM(1917-J859)</f>
        <v>64</v>
      </c>
    </row>
    <row r="827" spans="1:17" ht="14.1" customHeight="1" x14ac:dyDescent="0.2">
      <c r="A827" s="14"/>
      <c r="B827" s="14"/>
      <c r="C827" s="14"/>
      <c r="D827" s="64"/>
      <c r="E827" s="14"/>
      <c r="F827" s="14"/>
      <c r="G827" s="87"/>
      <c r="H827" s="14"/>
      <c r="I827" s="3" t="s">
        <v>3429</v>
      </c>
      <c r="J827" s="20">
        <v>1839</v>
      </c>
      <c r="K827" s="66" t="s">
        <v>3507</v>
      </c>
      <c r="L827" s="20" t="s">
        <v>3502</v>
      </c>
      <c r="M827" s="20" t="s">
        <v>1918</v>
      </c>
      <c r="N827" s="14">
        <f>SUM(1914-J860)</f>
        <v>67</v>
      </c>
      <c r="Q827" s="76"/>
    </row>
    <row r="828" spans="1:17" ht="14.1" customHeight="1" x14ac:dyDescent="0.2">
      <c r="B828" s="14"/>
      <c r="C828" s="14"/>
      <c r="D828" s="64"/>
      <c r="E828" s="14"/>
      <c r="F828" s="14"/>
      <c r="G828" s="87"/>
      <c r="I828" s="14" t="s">
        <v>3432</v>
      </c>
      <c r="J828" s="20">
        <v>1864</v>
      </c>
      <c r="K828" s="66" t="s">
        <v>3509</v>
      </c>
      <c r="L828" s="20" t="s">
        <v>939</v>
      </c>
      <c r="M828" s="20" t="s">
        <v>3505</v>
      </c>
      <c r="N828" s="14">
        <f>SUM(1922-J861)</f>
        <v>2</v>
      </c>
    </row>
    <row r="829" spans="1:17" ht="14.1" customHeight="1" x14ac:dyDescent="0.2">
      <c r="A829" s="14"/>
      <c r="B829" s="14"/>
      <c r="C829" s="14"/>
      <c r="D829" s="64"/>
      <c r="E829" s="14"/>
      <c r="F829" s="14"/>
      <c r="G829" s="87"/>
      <c r="I829" s="3" t="s">
        <v>3435</v>
      </c>
      <c r="J829" s="20" t="s">
        <v>2277</v>
      </c>
      <c r="K829" s="64" t="s">
        <v>3513</v>
      </c>
      <c r="L829" s="20" t="s">
        <v>2521</v>
      </c>
      <c r="M829" s="20" t="s">
        <v>340</v>
      </c>
      <c r="N829" s="14">
        <f>SUM(1914-J862)</f>
        <v>52</v>
      </c>
    </row>
    <row r="830" spans="1:17" ht="14.1" customHeight="1" x14ac:dyDescent="0.2">
      <c r="A830" s="14"/>
      <c r="B830" s="14"/>
      <c r="C830" s="14"/>
      <c r="D830" s="64"/>
      <c r="E830" s="14"/>
      <c r="F830" s="14"/>
      <c r="G830" s="87"/>
      <c r="I830" s="14" t="s">
        <v>3437</v>
      </c>
      <c r="J830" s="20">
        <v>1854</v>
      </c>
      <c r="K830" s="64" t="s">
        <v>3518</v>
      </c>
      <c r="L830" s="20" t="s">
        <v>3510</v>
      </c>
      <c r="M830" s="20" t="s">
        <v>3511</v>
      </c>
      <c r="N830" s="14">
        <f>SUM(1915-J863)</f>
        <v>15</v>
      </c>
      <c r="Q830" s="87"/>
    </row>
    <row r="831" spans="1:17" ht="14.1" customHeight="1" x14ac:dyDescent="0.2">
      <c r="A831" s="14"/>
      <c r="B831" s="14"/>
      <c r="C831" s="14"/>
      <c r="E831" s="14"/>
      <c r="F831" s="14"/>
      <c r="G831" s="87"/>
      <c r="H831" s="14"/>
      <c r="I831" s="3" t="s">
        <v>3441</v>
      </c>
      <c r="J831" s="20">
        <v>1849</v>
      </c>
      <c r="L831" s="14" t="s">
        <v>3514</v>
      </c>
      <c r="M831" s="14" t="s">
        <v>3515</v>
      </c>
      <c r="N831" s="14">
        <f>SUM(1917-J864)</f>
        <v>71</v>
      </c>
    </row>
    <row r="832" spans="1:17" ht="14.1" customHeight="1" x14ac:dyDescent="0.2">
      <c r="A832" s="14"/>
      <c r="B832" s="14"/>
      <c r="C832" s="14"/>
      <c r="E832" s="14"/>
      <c r="F832" s="14"/>
      <c r="G832" s="87"/>
      <c r="I832" s="3" t="s">
        <v>3444</v>
      </c>
      <c r="J832" s="20">
        <v>1903</v>
      </c>
      <c r="K832" s="64"/>
      <c r="L832" s="14" t="s">
        <v>3510</v>
      </c>
      <c r="M832" s="14" t="s">
        <v>3519</v>
      </c>
      <c r="N832" s="14">
        <f>SUM(1921-J865)</f>
        <v>25</v>
      </c>
    </row>
    <row r="833" spans="1:35" ht="14.1" customHeight="1" x14ac:dyDescent="0.2">
      <c r="A833" s="14"/>
      <c r="B833" s="14"/>
      <c r="C833" s="14"/>
      <c r="D833" s="64"/>
      <c r="E833" s="14"/>
      <c r="F833" s="14"/>
      <c r="G833" s="87"/>
      <c r="H833" s="14"/>
      <c r="I833" s="14" t="s">
        <v>3446</v>
      </c>
      <c r="J833" s="4">
        <v>1847</v>
      </c>
    </row>
    <row r="834" spans="1:35" ht="14.1" customHeight="1" x14ac:dyDescent="0.2">
      <c r="A834" s="14"/>
      <c r="B834" s="14"/>
      <c r="C834" s="14"/>
      <c r="D834" s="64"/>
      <c r="E834" s="14"/>
      <c r="F834" s="14"/>
      <c r="G834" s="87"/>
      <c r="I834" s="14" t="s">
        <v>3449</v>
      </c>
      <c r="J834" s="20">
        <v>1895</v>
      </c>
      <c r="L834" s="14"/>
      <c r="AG834" s="6"/>
      <c r="AH834" s="6"/>
      <c r="AI834" s="6"/>
    </row>
    <row r="835" spans="1:35" ht="14.1" customHeight="1" x14ac:dyDescent="0.2">
      <c r="A835" s="14"/>
      <c r="H835" s="14"/>
      <c r="I835" s="14" t="s">
        <v>3451</v>
      </c>
      <c r="J835" s="4">
        <v>1851</v>
      </c>
    </row>
    <row r="836" spans="1:35" ht="14.1" customHeight="1" x14ac:dyDescent="0.2">
      <c r="A836" s="14"/>
      <c r="B836" s="14"/>
      <c r="C836" s="14"/>
      <c r="D836" s="64"/>
      <c r="E836" s="14"/>
      <c r="F836" s="14"/>
      <c r="G836" s="87"/>
      <c r="I836" s="3" t="s">
        <v>3454</v>
      </c>
      <c r="J836" s="20" t="s">
        <v>3433</v>
      </c>
    </row>
    <row r="837" spans="1:35" ht="14.1" customHeight="1" x14ac:dyDescent="0.2">
      <c r="B837" s="14"/>
      <c r="C837" s="14"/>
      <c r="D837" s="64"/>
      <c r="E837" s="14"/>
      <c r="F837" s="14"/>
      <c r="G837" s="87"/>
      <c r="I837" s="14" t="s">
        <v>3456</v>
      </c>
      <c r="J837" s="10">
        <v>1836</v>
      </c>
      <c r="K837" s="64"/>
      <c r="L837" s="6"/>
    </row>
    <row r="838" spans="1:35" ht="14.1" customHeight="1" x14ac:dyDescent="0.2">
      <c r="A838" s="14"/>
      <c r="B838" s="14"/>
      <c r="C838" s="14"/>
      <c r="D838" s="64"/>
      <c r="E838" s="14"/>
      <c r="F838" s="14"/>
      <c r="G838" s="87"/>
      <c r="I838" s="14" t="s">
        <v>3458</v>
      </c>
      <c r="J838" s="20">
        <v>1915</v>
      </c>
    </row>
    <row r="839" spans="1:35" ht="14.1" customHeight="1" x14ac:dyDescent="0.2">
      <c r="A839" s="14"/>
      <c r="D839" s="64"/>
      <c r="H839" s="14"/>
      <c r="I839" s="3" t="s">
        <v>3460</v>
      </c>
      <c r="J839" s="4">
        <v>1883</v>
      </c>
      <c r="K839" s="64"/>
      <c r="L839" s="6"/>
      <c r="M839" s="14"/>
    </row>
    <row r="840" spans="1:35" ht="14.1" customHeight="1" x14ac:dyDescent="0.2">
      <c r="A840" s="14"/>
      <c r="D840" s="64"/>
      <c r="I840" s="14" t="s">
        <v>3463</v>
      </c>
      <c r="J840" s="4">
        <v>1848</v>
      </c>
      <c r="K840" s="64"/>
    </row>
    <row r="841" spans="1:35" ht="14.1" customHeight="1" x14ac:dyDescent="0.2">
      <c r="D841" s="64"/>
      <c r="I841" s="14" t="s">
        <v>3466</v>
      </c>
      <c r="J841" s="20">
        <v>1843</v>
      </c>
      <c r="K841" s="64"/>
    </row>
    <row r="842" spans="1:35" ht="14.1" customHeight="1" x14ac:dyDescent="0.2">
      <c r="D842" s="64"/>
      <c r="H842" s="14"/>
      <c r="I842" s="14" t="s">
        <v>3470</v>
      </c>
      <c r="J842" s="20">
        <v>1920</v>
      </c>
    </row>
    <row r="843" spans="1:35" ht="14.1" customHeight="1" x14ac:dyDescent="0.2">
      <c r="D843" s="64"/>
      <c r="H843" s="14"/>
      <c r="I843" s="14" t="s">
        <v>3474</v>
      </c>
      <c r="J843" s="20">
        <v>1856</v>
      </c>
    </row>
    <row r="844" spans="1:35" ht="14.1" customHeight="1" x14ac:dyDescent="0.2">
      <c r="B844" s="14"/>
      <c r="C844" s="14"/>
      <c r="E844" s="14"/>
      <c r="F844" s="14"/>
      <c r="G844" s="87"/>
      <c r="I844" s="14" t="s">
        <v>3479</v>
      </c>
      <c r="J844" s="4">
        <v>1879</v>
      </c>
      <c r="K844" s="64"/>
      <c r="Q844" s="87"/>
    </row>
    <row r="845" spans="1:35" ht="14.1" customHeight="1" x14ac:dyDescent="0.2">
      <c r="H845" s="14"/>
      <c r="I845" s="14" t="s">
        <v>3482</v>
      </c>
      <c r="J845" s="20">
        <v>1899</v>
      </c>
      <c r="K845" s="64"/>
    </row>
    <row r="846" spans="1:35" ht="14.1" customHeight="1" x14ac:dyDescent="0.2">
      <c r="A846" s="14"/>
      <c r="D846" s="64"/>
      <c r="H846" s="14"/>
      <c r="I846" s="14" t="s">
        <v>3486</v>
      </c>
      <c r="J846" s="20" t="s">
        <v>3217</v>
      </c>
      <c r="K846" s="64"/>
    </row>
    <row r="847" spans="1:35" ht="14.1" customHeight="1" x14ac:dyDescent="0.2">
      <c r="B847" s="6"/>
      <c r="C847" s="6"/>
      <c r="E847" s="6"/>
      <c r="F847" s="6"/>
      <c r="G847" s="76"/>
      <c r="H847" s="14"/>
      <c r="I847" s="14" t="s">
        <v>3489</v>
      </c>
      <c r="J847" s="4">
        <v>1910</v>
      </c>
      <c r="AG847" s="6"/>
      <c r="AH847" s="6"/>
      <c r="AI847" s="6"/>
    </row>
    <row r="848" spans="1:35" ht="14.1" customHeight="1" x14ac:dyDescent="0.2">
      <c r="D848" s="64"/>
      <c r="H848" s="14"/>
      <c r="I848" s="14" t="s">
        <v>3491</v>
      </c>
      <c r="J848" s="20">
        <v>1909</v>
      </c>
    </row>
    <row r="849" spans="1:35" ht="14.1" customHeight="1" x14ac:dyDescent="0.2">
      <c r="A849" s="6"/>
      <c r="D849" s="64"/>
      <c r="H849" s="14"/>
      <c r="I849" s="14" t="s">
        <v>3494</v>
      </c>
      <c r="J849" s="20">
        <v>1887</v>
      </c>
      <c r="K849" s="64"/>
      <c r="Q849" s="87"/>
      <c r="AG849" s="6"/>
      <c r="AH849" s="6"/>
      <c r="AI849" s="6"/>
    </row>
    <row r="850" spans="1:35" ht="14.1" customHeight="1" x14ac:dyDescent="0.2">
      <c r="D850" s="64"/>
      <c r="H850" s="14"/>
      <c r="I850" s="14" t="s">
        <v>3497</v>
      </c>
      <c r="J850" s="20">
        <v>1892</v>
      </c>
      <c r="K850" s="64"/>
    </row>
    <row r="851" spans="1:35" ht="14.1" customHeight="1" x14ac:dyDescent="0.2">
      <c r="D851" s="64"/>
      <c r="I851" s="14" t="s">
        <v>3497</v>
      </c>
      <c r="J851" s="20" t="s">
        <v>3475</v>
      </c>
      <c r="K851" s="64"/>
    </row>
    <row r="852" spans="1:35" ht="14.1" customHeight="1" x14ac:dyDescent="0.2">
      <c r="D852" s="64"/>
      <c r="H852" s="14"/>
      <c r="I852" s="14" t="s">
        <v>3500</v>
      </c>
      <c r="J852" s="20">
        <v>1890</v>
      </c>
      <c r="K852" s="64"/>
    </row>
    <row r="853" spans="1:35" ht="14.1" customHeight="1" x14ac:dyDescent="0.2">
      <c r="D853" s="64"/>
      <c r="I853" s="14" t="s">
        <v>3503</v>
      </c>
      <c r="J853" s="20">
        <v>1891</v>
      </c>
      <c r="K853" s="64"/>
    </row>
    <row r="854" spans="1:35" ht="14.1" customHeight="1" x14ac:dyDescent="0.2">
      <c r="D854" s="64"/>
      <c r="H854" s="14"/>
      <c r="I854" s="14" t="s">
        <v>3506</v>
      </c>
      <c r="J854" s="20">
        <v>1890</v>
      </c>
      <c r="K854" s="64"/>
    </row>
    <row r="855" spans="1:35" ht="14.1" customHeight="1" x14ac:dyDescent="0.2">
      <c r="D855" s="64"/>
      <c r="H855" s="14"/>
      <c r="I855" s="14" t="s">
        <v>3508</v>
      </c>
      <c r="J855" s="20">
        <v>1867</v>
      </c>
      <c r="Z855" s="38"/>
      <c r="AA855" s="6"/>
    </row>
    <row r="856" spans="1:35" ht="14.1" customHeight="1" x14ac:dyDescent="0.2">
      <c r="D856" s="64"/>
      <c r="H856" s="14"/>
      <c r="I856" s="14" t="s">
        <v>3512</v>
      </c>
      <c r="J856" s="20">
        <v>1867</v>
      </c>
      <c r="K856" s="64"/>
      <c r="AB856" s="76"/>
    </row>
    <row r="857" spans="1:35" ht="14.1" customHeight="1" x14ac:dyDescent="0.2">
      <c r="D857" s="64"/>
      <c r="H857" s="14"/>
      <c r="I857" s="14" t="s">
        <v>3516</v>
      </c>
      <c r="J857" s="20">
        <v>1911</v>
      </c>
    </row>
    <row r="858" spans="1:35" ht="14.1" customHeight="1" x14ac:dyDescent="0.2">
      <c r="B858" s="14"/>
      <c r="C858" s="14"/>
      <c r="D858" s="64"/>
      <c r="E858" s="14"/>
      <c r="F858" s="14"/>
      <c r="G858" s="87"/>
      <c r="H858" s="14"/>
      <c r="I858" s="14"/>
      <c r="J858" s="20">
        <v>1860</v>
      </c>
    </row>
    <row r="859" spans="1:35" ht="14.1" customHeight="1" x14ac:dyDescent="0.2">
      <c r="B859" s="14"/>
      <c r="C859" s="14"/>
      <c r="D859" s="64"/>
      <c r="E859" s="14"/>
      <c r="F859" s="14"/>
      <c r="G859" s="87"/>
      <c r="H859" s="14"/>
      <c r="I859" s="14"/>
      <c r="J859" s="14">
        <v>1853</v>
      </c>
      <c r="Q859" s="87"/>
    </row>
    <row r="860" spans="1:35" ht="14.1" customHeight="1" x14ac:dyDescent="0.2">
      <c r="A860" s="14"/>
      <c r="B860" s="14"/>
      <c r="C860" s="14"/>
      <c r="D860" s="64"/>
      <c r="E860" s="14"/>
      <c r="F860" s="14"/>
      <c r="G860" s="87"/>
      <c r="H860" s="14"/>
      <c r="I860" s="14"/>
      <c r="J860" s="20">
        <v>1847</v>
      </c>
      <c r="K860" s="64"/>
    </row>
    <row r="861" spans="1:35" ht="14.1" customHeight="1" x14ac:dyDescent="0.2">
      <c r="A861" s="14"/>
      <c r="D861" s="64"/>
      <c r="H861" s="14"/>
      <c r="J861" s="20">
        <v>1920</v>
      </c>
    </row>
    <row r="862" spans="1:35" ht="14.1" customHeight="1" x14ac:dyDescent="0.2">
      <c r="A862" s="14"/>
      <c r="B862" s="14"/>
      <c r="C862" s="14"/>
      <c r="D862" s="64"/>
      <c r="E862" s="14"/>
      <c r="F862" s="14"/>
      <c r="G862" s="87"/>
      <c r="H862" s="14"/>
      <c r="J862" s="20">
        <v>1862</v>
      </c>
      <c r="K862" s="64"/>
      <c r="AC862" s="38"/>
      <c r="AD862" s="6"/>
      <c r="AE862" s="6"/>
      <c r="AF862" s="76"/>
    </row>
    <row r="863" spans="1:35" ht="14.1" customHeight="1" x14ac:dyDescent="0.2">
      <c r="B863" s="14"/>
      <c r="C863" s="14"/>
      <c r="E863" s="14"/>
      <c r="F863" s="14"/>
      <c r="G863" s="87"/>
      <c r="H863" s="99"/>
      <c r="I863" s="14"/>
      <c r="J863" s="20">
        <v>1900</v>
      </c>
      <c r="K863" s="64"/>
    </row>
    <row r="864" spans="1:35" ht="14.1" customHeight="1" x14ac:dyDescent="0.2">
      <c r="A864" s="14"/>
      <c r="B864" s="14"/>
      <c r="C864" s="14"/>
      <c r="D864" s="64"/>
      <c r="E864" s="14"/>
      <c r="F864" s="14"/>
      <c r="G864" s="87"/>
      <c r="I864" s="14"/>
      <c r="J864" s="14">
        <v>1846</v>
      </c>
    </row>
    <row r="865" spans="1:32" ht="14.1" customHeight="1" x14ac:dyDescent="0.2">
      <c r="A865" s="14"/>
      <c r="B865" s="14"/>
      <c r="C865" s="14"/>
      <c r="D865" s="64"/>
      <c r="E865" s="14"/>
      <c r="F865" s="14"/>
      <c r="G865" s="87"/>
      <c r="H865" s="14"/>
      <c r="I865" s="14"/>
      <c r="J865" s="14" t="s">
        <v>3517</v>
      </c>
      <c r="K865" s="64"/>
    </row>
    <row r="866" spans="1:32" ht="14.1" customHeight="1" x14ac:dyDescent="0.2">
      <c r="A866" s="14"/>
      <c r="D866" s="64"/>
      <c r="H866" s="14"/>
      <c r="I866" s="14"/>
      <c r="J866" s="14"/>
    </row>
    <row r="867" spans="1:32" ht="14.1" customHeight="1" x14ac:dyDescent="0.2">
      <c r="A867" s="14"/>
      <c r="D867" s="64"/>
      <c r="H867" s="14"/>
      <c r="J867" s="14"/>
      <c r="K867" s="64"/>
      <c r="Q867" s="87"/>
    </row>
    <row r="868" spans="1:32" ht="14.1" customHeight="1" x14ac:dyDescent="0.2">
      <c r="B868" s="14"/>
      <c r="C868" s="14"/>
      <c r="D868" s="64"/>
      <c r="E868" s="14"/>
      <c r="F868" s="14"/>
      <c r="G868" s="87"/>
      <c r="H868" s="14"/>
      <c r="J868" s="14"/>
      <c r="Z868" s="38"/>
      <c r="AA868" s="6"/>
    </row>
    <row r="869" spans="1:32" ht="14.1" customHeight="1" x14ac:dyDescent="0.2">
      <c r="B869" s="14"/>
      <c r="C869" s="14"/>
      <c r="D869" s="64"/>
      <c r="E869" s="14"/>
      <c r="F869" s="14"/>
      <c r="G869" s="87"/>
      <c r="H869" s="14"/>
      <c r="I869" s="14"/>
      <c r="K869" s="64"/>
      <c r="AB869" s="76"/>
    </row>
    <row r="870" spans="1:32" ht="14.1" customHeight="1" x14ac:dyDescent="0.2">
      <c r="A870" s="14"/>
      <c r="B870" s="14"/>
      <c r="C870" s="14"/>
      <c r="E870" s="14"/>
      <c r="F870" s="14"/>
      <c r="G870" s="87"/>
      <c r="H870" s="14"/>
      <c r="Z870" s="38"/>
      <c r="AA870" s="6"/>
    </row>
    <row r="871" spans="1:32" ht="14.1" customHeight="1" x14ac:dyDescent="0.2">
      <c r="A871" s="14"/>
      <c r="B871" s="14"/>
      <c r="C871" s="14"/>
      <c r="E871" s="14"/>
      <c r="F871" s="14"/>
      <c r="G871" s="87"/>
      <c r="H871" s="14"/>
      <c r="I871" s="14"/>
      <c r="J871" s="14"/>
      <c r="AB871" s="76"/>
    </row>
    <row r="872" spans="1:32" ht="14.1" customHeight="1" x14ac:dyDescent="0.2">
      <c r="A872" s="14"/>
      <c r="B872" s="14"/>
      <c r="C872" s="14"/>
      <c r="D872" s="64"/>
      <c r="E872" s="14"/>
      <c r="F872" s="14"/>
      <c r="G872" s="87"/>
      <c r="I872" s="14"/>
      <c r="J872" s="14"/>
      <c r="K872" s="64"/>
    </row>
    <row r="873" spans="1:32" ht="14.1" customHeight="1" x14ac:dyDescent="0.2">
      <c r="A873" s="14"/>
      <c r="D873" s="64"/>
      <c r="H873" s="14"/>
      <c r="I873" s="14"/>
      <c r="J873" s="14"/>
    </row>
    <row r="874" spans="1:32" ht="14.1" customHeight="1" x14ac:dyDescent="0.2">
      <c r="A874" s="14"/>
      <c r="D874" s="64"/>
      <c r="H874" s="14"/>
      <c r="J874" s="14"/>
      <c r="Q874" s="76"/>
    </row>
    <row r="875" spans="1:32" ht="14.1" customHeight="1" x14ac:dyDescent="0.2">
      <c r="B875" s="14"/>
      <c r="C875" s="14"/>
      <c r="D875" s="64"/>
      <c r="E875" s="14"/>
      <c r="F875" s="14"/>
      <c r="G875" s="87"/>
      <c r="H875" s="14"/>
      <c r="I875" s="14"/>
      <c r="K875" s="64"/>
      <c r="AC875" s="38"/>
      <c r="AD875" s="6"/>
      <c r="AE875" s="6"/>
      <c r="AF875" s="76"/>
    </row>
    <row r="876" spans="1:32" ht="14.1" customHeight="1" x14ac:dyDescent="0.2">
      <c r="B876" s="14"/>
      <c r="C876" s="14"/>
      <c r="D876" s="64"/>
      <c r="E876" s="14"/>
      <c r="F876" s="14"/>
      <c r="G876" s="87"/>
      <c r="H876" s="14"/>
      <c r="K876" s="64"/>
    </row>
    <row r="877" spans="1:32" ht="14.1" customHeight="1" x14ac:dyDescent="0.2">
      <c r="A877" s="14"/>
      <c r="D877" s="64"/>
      <c r="I877" s="14"/>
      <c r="J877" s="14"/>
      <c r="K877" s="64"/>
      <c r="AC877" s="38"/>
      <c r="AD877" s="6"/>
      <c r="AE877" s="6"/>
      <c r="AF877" s="76"/>
    </row>
    <row r="878" spans="1:32" ht="14.1" customHeight="1" x14ac:dyDescent="0.2">
      <c r="A878" s="14"/>
      <c r="B878" s="14"/>
      <c r="C878" s="14"/>
      <c r="D878" s="64"/>
      <c r="E878" s="14"/>
      <c r="F878" s="14"/>
      <c r="G878" s="87"/>
      <c r="H878" s="14"/>
      <c r="I878" s="14"/>
    </row>
    <row r="879" spans="1:32" ht="14.1" customHeight="1" x14ac:dyDescent="0.2">
      <c r="B879" s="14"/>
      <c r="C879" s="14"/>
      <c r="D879" s="64"/>
      <c r="E879" s="14"/>
      <c r="F879" s="14"/>
      <c r="G879" s="87"/>
      <c r="I879" s="14"/>
      <c r="J879" s="14"/>
      <c r="K879" s="64"/>
      <c r="O879" s="38"/>
      <c r="P879" s="6"/>
    </row>
    <row r="880" spans="1:32" ht="14.1" customHeight="1" x14ac:dyDescent="0.2">
      <c r="A880" s="14"/>
      <c r="B880" s="14"/>
      <c r="C880" s="14"/>
      <c r="D880" s="64"/>
      <c r="E880" s="14"/>
      <c r="F880" s="14"/>
      <c r="G880" s="87"/>
      <c r="H880" s="14"/>
      <c r="I880" s="14"/>
      <c r="J880" s="14"/>
      <c r="K880" s="64"/>
    </row>
    <row r="881" spans="1:44" ht="14.1" customHeight="1" x14ac:dyDescent="0.2">
      <c r="A881" s="14"/>
      <c r="B881" s="14"/>
      <c r="C881" s="14"/>
      <c r="D881" s="64"/>
      <c r="E881" s="14"/>
      <c r="F881" s="14"/>
      <c r="G881" s="87"/>
      <c r="I881" s="14"/>
      <c r="J881" s="14"/>
      <c r="K881" s="64"/>
    </row>
    <row r="882" spans="1:44" ht="14.1" customHeight="1" x14ac:dyDescent="0.2">
      <c r="A882" s="14"/>
      <c r="B882" s="14"/>
      <c r="C882" s="14"/>
      <c r="D882" s="64"/>
      <c r="E882" s="14"/>
      <c r="F882" s="14"/>
      <c r="G882" s="87"/>
      <c r="H882" s="14"/>
      <c r="I882" s="14"/>
    </row>
    <row r="883" spans="1:44" ht="14.1" customHeight="1" x14ac:dyDescent="0.2">
      <c r="A883" s="14"/>
      <c r="B883" s="14"/>
      <c r="C883" s="14"/>
      <c r="D883" s="64"/>
      <c r="E883" s="14"/>
      <c r="F883" s="14"/>
      <c r="G883" s="87"/>
      <c r="H883" s="14"/>
      <c r="I883" s="14"/>
      <c r="J883" s="14"/>
    </row>
    <row r="884" spans="1:44" ht="14.1" customHeight="1" x14ac:dyDescent="0.2">
      <c r="A884" s="14"/>
      <c r="B884" s="14"/>
      <c r="C884" s="14"/>
      <c r="D884" s="64"/>
      <c r="E884" s="14"/>
      <c r="F884" s="14"/>
      <c r="G884" s="87"/>
      <c r="H884" s="14"/>
      <c r="I884" s="14"/>
    </row>
    <row r="885" spans="1:44" ht="14.1" customHeight="1" x14ac:dyDescent="0.2">
      <c r="A885" s="14"/>
      <c r="B885" s="14"/>
      <c r="C885" s="14"/>
      <c r="D885" s="64"/>
      <c r="E885" s="14"/>
      <c r="F885" s="14"/>
      <c r="G885" s="87"/>
      <c r="H885" s="14"/>
      <c r="I885" s="14"/>
      <c r="J885" s="14"/>
    </row>
    <row r="886" spans="1:44" ht="14.1" customHeight="1" x14ac:dyDescent="0.2">
      <c r="A886" s="14"/>
      <c r="D886" s="64"/>
      <c r="H886" s="14"/>
      <c r="I886" s="14"/>
      <c r="J886" s="14"/>
    </row>
    <row r="887" spans="1:44" ht="14.1" customHeight="1" x14ac:dyDescent="0.2">
      <c r="A887" s="14"/>
      <c r="D887" s="64"/>
      <c r="H887" s="14"/>
      <c r="I887" s="14"/>
      <c r="J887" s="14"/>
    </row>
    <row r="888" spans="1:44" ht="14.1" customHeight="1" x14ac:dyDescent="0.2">
      <c r="B888" s="14"/>
      <c r="C888" s="14"/>
      <c r="D888" s="64"/>
      <c r="E888" s="14"/>
      <c r="F888" s="14"/>
      <c r="G888" s="87"/>
      <c r="I888" s="14"/>
      <c r="J888" s="14"/>
      <c r="K888" s="64"/>
      <c r="AQ888" s="6"/>
      <c r="AR888" s="6"/>
    </row>
    <row r="889" spans="1:44" ht="14.1" customHeight="1" x14ac:dyDescent="0.2">
      <c r="D889" s="64"/>
      <c r="J889" s="14"/>
      <c r="K889" s="64"/>
    </row>
    <row r="890" spans="1:44" ht="14.1" customHeight="1" x14ac:dyDescent="0.2">
      <c r="A890" s="14"/>
      <c r="B890" s="14"/>
      <c r="C890" s="14"/>
      <c r="D890" s="64"/>
      <c r="E890" s="14"/>
      <c r="F890" s="14"/>
      <c r="G890" s="87"/>
      <c r="H890" s="14"/>
      <c r="I890" s="14"/>
      <c r="J890" s="14"/>
      <c r="K890" s="64"/>
      <c r="Q890" s="87"/>
    </row>
    <row r="891" spans="1:44" ht="14.1" customHeight="1" x14ac:dyDescent="0.2">
      <c r="B891" s="14"/>
      <c r="C891" s="14"/>
      <c r="D891" s="64"/>
      <c r="E891" s="14"/>
      <c r="F891" s="14"/>
      <c r="G891" s="87"/>
      <c r="H891" s="14"/>
      <c r="J891" s="14"/>
    </row>
    <row r="892" spans="1:44" ht="14.1" customHeight="1" x14ac:dyDescent="0.2">
      <c r="A892" s="14"/>
      <c r="B892" s="14"/>
      <c r="C892" s="14"/>
      <c r="D892" s="64"/>
      <c r="E892" s="14"/>
      <c r="F892" s="14"/>
      <c r="G892" s="87"/>
      <c r="I892" s="14"/>
      <c r="J892" s="14"/>
      <c r="L892" s="6"/>
      <c r="O892" s="38"/>
      <c r="P892" s="6"/>
    </row>
    <row r="893" spans="1:44" ht="14.1" customHeight="1" x14ac:dyDescent="0.2">
      <c r="A893" s="14"/>
      <c r="B893" s="14"/>
      <c r="C893" s="14"/>
      <c r="D893" s="64"/>
      <c r="E893" s="14"/>
      <c r="F893" s="14"/>
      <c r="G893" s="87"/>
      <c r="H893" s="14"/>
      <c r="I893" s="14"/>
      <c r="J893" s="14"/>
      <c r="K893" s="64"/>
    </row>
    <row r="894" spans="1:44" ht="14.1" customHeight="1" x14ac:dyDescent="0.2">
      <c r="A894" s="14"/>
      <c r="B894" s="14"/>
      <c r="C894" s="14"/>
      <c r="D894" s="64"/>
      <c r="E894" s="14"/>
      <c r="F894" s="14"/>
      <c r="G894" s="87"/>
      <c r="H894" s="14"/>
      <c r="I894" s="14"/>
      <c r="J894" s="14"/>
      <c r="O894" s="38"/>
      <c r="P894" s="6"/>
    </row>
    <row r="895" spans="1:44" ht="14.1" customHeight="1" x14ac:dyDescent="0.2">
      <c r="A895" s="14"/>
      <c r="B895" s="14"/>
      <c r="C895" s="14"/>
      <c r="E895" s="14"/>
      <c r="F895" s="14"/>
      <c r="G895" s="87"/>
      <c r="H895" s="14"/>
      <c r="I895" s="14"/>
      <c r="J895" s="14"/>
    </row>
    <row r="896" spans="1:44" ht="14.1" customHeight="1" x14ac:dyDescent="0.2">
      <c r="A896" s="14"/>
      <c r="B896" s="14"/>
      <c r="C896" s="14"/>
      <c r="D896" s="64"/>
      <c r="E896" s="14"/>
      <c r="F896" s="14"/>
      <c r="G896" s="87"/>
      <c r="H896" s="14"/>
      <c r="J896" s="14"/>
      <c r="AG896" s="6"/>
      <c r="AH896" s="6"/>
      <c r="AI896" s="6"/>
    </row>
    <row r="897" spans="1:44" ht="14.1" customHeight="1" x14ac:dyDescent="0.2">
      <c r="A897" s="14"/>
      <c r="B897" s="14"/>
      <c r="C897" s="14"/>
      <c r="D897" s="64"/>
      <c r="E897" s="14"/>
      <c r="F897" s="14"/>
      <c r="G897" s="87"/>
      <c r="H897" s="14"/>
      <c r="I897" s="14"/>
      <c r="O897" s="64"/>
      <c r="P897" s="14"/>
      <c r="Q897" s="76"/>
    </row>
    <row r="898" spans="1:44" ht="14.1" customHeight="1" x14ac:dyDescent="0.2">
      <c r="A898" s="14"/>
      <c r="B898" s="14"/>
      <c r="C898" s="14"/>
      <c r="D898" s="38"/>
      <c r="E898" s="14"/>
      <c r="F898" s="14"/>
      <c r="G898" s="87"/>
      <c r="H898" s="14"/>
      <c r="J898" s="14"/>
      <c r="W898" s="38"/>
    </row>
    <row r="899" spans="1:44" ht="14.1" customHeight="1" x14ac:dyDescent="0.2">
      <c r="A899" s="14"/>
      <c r="B899" s="14"/>
      <c r="C899" s="14"/>
      <c r="E899" s="14"/>
      <c r="F899" s="14"/>
      <c r="G899" s="87"/>
      <c r="H899" s="14"/>
      <c r="K899" s="64"/>
    </row>
    <row r="900" spans="1:44" ht="14.1" customHeight="1" x14ac:dyDescent="0.2">
      <c r="A900" s="14"/>
      <c r="B900" s="14"/>
      <c r="C900" s="14"/>
      <c r="D900" s="64"/>
      <c r="E900" s="14"/>
      <c r="F900" s="14"/>
      <c r="G900" s="87"/>
      <c r="H900" s="14"/>
      <c r="I900" s="14"/>
      <c r="J900" s="14"/>
      <c r="AP900" s="38"/>
    </row>
    <row r="901" spans="1:44" ht="14.1" customHeight="1" x14ac:dyDescent="0.2">
      <c r="A901" s="14"/>
      <c r="B901" s="14"/>
      <c r="C901" s="14"/>
      <c r="D901" s="64"/>
      <c r="E901" s="14"/>
      <c r="F901" s="14"/>
      <c r="G901" s="87"/>
      <c r="H901" s="14"/>
      <c r="I901" s="14"/>
      <c r="J901" s="14"/>
      <c r="AQ901" s="6"/>
      <c r="AR901" s="6"/>
    </row>
    <row r="902" spans="1:44" ht="14.1" customHeight="1" x14ac:dyDescent="0.2">
      <c r="A902" s="14"/>
      <c r="B902" s="14"/>
      <c r="C902" s="14"/>
      <c r="D902" s="64"/>
      <c r="E902" s="14"/>
      <c r="F902" s="14"/>
      <c r="G902" s="87"/>
      <c r="I902" s="14"/>
      <c r="J902" s="14"/>
    </row>
    <row r="903" spans="1:44" ht="14.1" customHeight="1" x14ac:dyDescent="0.2">
      <c r="A903" s="14"/>
      <c r="B903" s="14"/>
      <c r="C903" s="14"/>
      <c r="D903" s="64"/>
      <c r="E903" s="14"/>
      <c r="F903" s="14"/>
      <c r="G903" s="87"/>
      <c r="J903" s="14"/>
      <c r="K903" s="64"/>
      <c r="AQ903" s="6"/>
      <c r="AR903" s="6"/>
    </row>
    <row r="904" spans="1:44" ht="14.1" customHeight="1" x14ac:dyDescent="0.2">
      <c r="A904" s="14"/>
      <c r="B904" s="14"/>
      <c r="C904" s="14"/>
      <c r="D904" s="64"/>
      <c r="E904" s="14"/>
      <c r="F904" s="14"/>
      <c r="G904" s="87"/>
      <c r="H904" s="14"/>
      <c r="I904" s="14"/>
      <c r="K904" s="64"/>
    </row>
    <row r="905" spans="1:44" ht="14.1" customHeight="1" x14ac:dyDescent="0.2">
      <c r="A905" s="14"/>
      <c r="D905" s="64"/>
      <c r="I905" s="14"/>
      <c r="J905" s="14"/>
    </row>
    <row r="906" spans="1:44" ht="14.1" customHeight="1" x14ac:dyDescent="0.2">
      <c r="A906" s="14"/>
      <c r="B906" s="14"/>
      <c r="C906" s="14"/>
      <c r="E906" s="14"/>
      <c r="F906" s="14"/>
      <c r="G906" s="87"/>
      <c r="H906" s="14"/>
      <c r="I906" s="14"/>
      <c r="K906" s="64"/>
    </row>
    <row r="907" spans="1:44" ht="14.1" customHeight="1" x14ac:dyDescent="0.2">
      <c r="B907" s="14"/>
      <c r="C907" s="14"/>
      <c r="D907" s="64"/>
      <c r="E907" s="14"/>
      <c r="F907" s="14"/>
      <c r="G907" s="87"/>
      <c r="I907" s="14"/>
      <c r="K907" s="64"/>
    </row>
    <row r="908" spans="1:44" ht="14.1" customHeight="1" x14ac:dyDescent="0.2">
      <c r="A908" s="14"/>
      <c r="B908" s="14"/>
      <c r="C908" s="14"/>
      <c r="D908" s="64"/>
      <c r="E908" s="14"/>
      <c r="F908" s="14"/>
      <c r="G908" s="87"/>
      <c r="H908" s="14"/>
      <c r="I908" s="14"/>
      <c r="J908" s="14"/>
      <c r="K908" s="64"/>
    </row>
    <row r="909" spans="1:44" ht="14.1" customHeight="1" x14ac:dyDescent="0.2">
      <c r="A909" s="14"/>
      <c r="B909" s="14"/>
      <c r="C909" s="14"/>
      <c r="E909" s="14"/>
      <c r="F909" s="14"/>
      <c r="G909" s="87"/>
      <c r="H909" s="14"/>
      <c r="J909" s="14"/>
    </row>
    <row r="910" spans="1:44" ht="14.1" customHeight="1" x14ac:dyDescent="0.2">
      <c r="A910" s="14"/>
      <c r="B910" s="14"/>
      <c r="C910" s="14"/>
      <c r="D910" s="64"/>
      <c r="E910" s="14"/>
      <c r="F910" s="14"/>
      <c r="G910" s="87"/>
      <c r="J910" s="14"/>
    </row>
    <row r="911" spans="1:44" ht="14.1" customHeight="1" x14ac:dyDescent="0.2">
      <c r="A911" s="14"/>
      <c r="B911" s="14"/>
      <c r="C911" s="14"/>
      <c r="D911" s="64"/>
      <c r="E911" s="14"/>
      <c r="F911" s="14"/>
      <c r="G911" s="87"/>
      <c r="H911" s="14"/>
      <c r="O911" s="64"/>
      <c r="P911" s="14"/>
      <c r="W911" s="38"/>
      <c r="X911" s="6"/>
      <c r="Y911" s="76"/>
    </row>
    <row r="912" spans="1:44" ht="14.1" customHeight="1" x14ac:dyDescent="0.2">
      <c r="A912" s="14"/>
      <c r="D912" s="64"/>
      <c r="J912" s="14"/>
      <c r="K912" s="64"/>
      <c r="U912" s="6"/>
      <c r="V912" s="76"/>
    </row>
    <row r="913" spans="1:42" ht="14.1" customHeight="1" x14ac:dyDescent="0.2">
      <c r="A913" s="14"/>
      <c r="D913" s="64"/>
      <c r="I913" s="14"/>
      <c r="J913" s="14"/>
      <c r="K913" s="64"/>
      <c r="W913" s="38"/>
      <c r="AP913" s="38"/>
    </row>
    <row r="914" spans="1:42" ht="14.1" customHeight="1" x14ac:dyDescent="0.2">
      <c r="B914" s="14"/>
      <c r="C914" s="14"/>
      <c r="D914" s="64"/>
      <c r="E914" s="14"/>
      <c r="F914" s="14"/>
      <c r="G914" s="87"/>
      <c r="H914" s="14"/>
      <c r="I914" s="14"/>
      <c r="J914" s="14"/>
    </row>
    <row r="915" spans="1:42" ht="14.1" customHeight="1" x14ac:dyDescent="0.2">
      <c r="B915" s="14"/>
      <c r="C915" s="14"/>
      <c r="D915" s="64"/>
      <c r="E915" s="14"/>
      <c r="F915" s="14"/>
      <c r="G915" s="87"/>
      <c r="I915" s="14"/>
      <c r="J915" s="14"/>
      <c r="AP915" s="38"/>
    </row>
    <row r="916" spans="1:42" ht="14.1" customHeight="1" x14ac:dyDescent="0.2">
      <c r="A916" s="14"/>
      <c r="B916" s="14"/>
      <c r="C916" s="14"/>
      <c r="D916" s="64"/>
      <c r="E916" s="14"/>
      <c r="F916" s="14"/>
      <c r="G916" s="87"/>
      <c r="H916" s="14"/>
      <c r="I916" s="14"/>
      <c r="J916" s="14"/>
      <c r="O916" s="64"/>
      <c r="P916" s="14"/>
    </row>
    <row r="917" spans="1:42" ht="14.1" customHeight="1" x14ac:dyDescent="0.2">
      <c r="A917" s="14"/>
      <c r="B917" s="14"/>
      <c r="C917" s="14"/>
      <c r="D917" s="64"/>
      <c r="E917" s="14"/>
      <c r="F917" s="14"/>
      <c r="G917" s="87"/>
      <c r="H917" s="14"/>
      <c r="I917" s="14"/>
      <c r="K917" s="64"/>
      <c r="Z917" s="38"/>
      <c r="AA917" s="6"/>
    </row>
    <row r="918" spans="1:42" ht="14.1" customHeight="1" x14ac:dyDescent="0.2">
      <c r="A918" s="14"/>
      <c r="B918" s="14"/>
      <c r="C918" s="14"/>
      <c r="D918" s="64"/>
      <c r="E918" s="14"/>
      <c r="F918" s="14"/>
      <c r="G918" s="87"/>
      <c r="H918" s="14"/>
      <c r="K918" s="64"/>
      <c r="AB918" s="76"/>
    </row>
    <row r="919" spans="1:42" ht="14.1" customHeight="1" x14ac:dyDescent="0.2">
      <c r="A919" s="14"/>
      <c r="B919" s="14"/>
      <c r="C919" s="14"/>
      <c r="D919" s="64"/>
      <c r="E919" s="14"/>
      <c r="F919" s="14"/>
      <c r="G919" s="87"/>
      <c r="H919" s="14"/>
      <c r="I919" s="14"/>
      <c r="AG919" s="6"/>
      <c r="AH919" s="6"/>
      <c r="AI919" s="6"/>
    </row>
    <row r="920" spans="1:42" ht="14.1" customHeight="1" x14ac:dyDescent="0.2">
      <c r="A920" s="14"/>
      <c r="B920" s="14"/>
      <c r="C920" s="14"/>
      <c r="D920" s="64"/>
      <c r="E920" s="14"/>
      <c r="F920" s="14"/>
      <c r="G920" s="87"/>
      <c r="H920" s="14"/>
    </row>
    <row r="921" spans="1:42" ht="14.1" customHeight="1" x14ac:dyDescent="0.2">
      <c r="A921" s="14"/>
      <c r="B921" s="14"/>
      <c r="C921" s="14"/>
      <c r="D921" s="64"/>
      <c r="E921" s="14"/>
      <c r="F921" s="14"/>
      <c r="G921" s="87"/>
      <c r="H921" s="14"/>
      <c r="I921" s="14"/>
      <c r="J921" s="14"/>
    </row>
    <row r="922" spans="1:42" ht="14.1" customHeight="1" x14ac:dyDescent="0.2">
      <c r="A922" s="14"/>
      <c r="B922" s="14"/>
      <c r="C922" s="14"/>
      <c r="D922" s="64"/>
      <c r="E922" s="14"/>
      <c r="F922" s="14"/>
      <c r="G922" s="87"/>
      <c r="H922" s="14"/>
      <c r="J922" s="14"/>
    </row>
    <row r="923" spans="1:42" ht="14.1" customHeight="1" x14ac:dyDescent="0.2">
      <c r="A923" s="14"/>
      <c r="B923" s="14"/>
      <c r="C923" s="14"/>
      <c r="D923" s="64"/>
      <c r="E923" s="14"/>
      <c r="F923" s="14"/>
      <c r="G923" s="87"/>
      <c r="H923" s="14"/>
      <c r="I923" s="14"/>
      <c r="J923" s="14"/>
      <c r="L923" s="6"/>
      <c r="M923" s="6"/>
      <c r="N923" s="6"/>
    </row>
    <row r="924" spans="1:42" ht="14.1" customHeight="1" x14ac:dyDescent="0.2">
      <c r="A924" s="14"/>
      <c r="B924" s="14"/>
      <c r="C924" s="14"/>
      <c r="D924" s="64"/>
      <c r="E924" s="14"/>
      <c r="F924" s="14"/>
      <c r="G924" s="87"/>
      <c r="I924" s="14"/>
      <c r="J924" s="14"/>
      <c r="X924" s="6"/>
      <c r="Y924" s="76"/>
      <c r="AC924" s="38"/>
      <c r="AD924" s="6"/>
      <c r="AE924" s="6"/>
      <c r="AF924" s="76"/>
      <c r="AM924" s="38"/>
      <c r="AN924" s="6"/>
      <c r="AO924" s="6"/>
    </row>
    <row r="925" spans="1:42" ht="14.1" customHeight="1" x14ac:dyDescent="0.2">
      <c r="A925" s="14"/>
      <c r="B925" s="14"/>
      <c r="C925" s="14"/>
      <c r="D925" s="64"/>
      <c r="E925" s="14"/>
      <c r="F925" s="14"/>
      <c r="G925" s="87"/>
      <c r="H925" s="14"/>
      <c r="I925" s="14"/>
      <c r="J925" s="14"/>
      <c r="U925" s="6"/>
      <c r="V925" s="76"/>
    </row>
    <row r="926" spans="1:42" ht="14.1" customHeight="1" x14ac:dyDescent="0.2">
      <c r="A926" s="14"/>
      <c r="B926" s="14"/>
      <c r="C926" s="14"/>
      <c r="D926" s="64"/>
      <c r="E926" s="14"/>
      <c r="F926" s="14"/>
      <c r="G926" s="87"/>
      <c r="H926" s="14"/>
      <c r="O926" s="64"/>
      <c r="P926" s="14"/>
      <c r="X926" s="6"/>
      <c r="Y926" s="76"/>
    </row>
    <row r="927" spans="1:42" ht="14.1" customHeight="1" x14ac:dyDescent="0.2">
      <c r="A927" s="14"/>
      <c r="B927" s="14"/>
      <c r="C927" s="14"/>
      <c r="E927" s="14"/>
      <c r="F927" s="14"/>
      <c r="G927" s="87"/>
      <c r="H927" s="14"/>
      <c r="I927" s="14"/>
      <c r="J927" s="14"/>
      <c r="K927" s="64"/>
      <c r="U927" s="6"/>
      <c r="V927" s="76"/>
    </row>
    <row r="928" spans="1:42" ht="14.1" customHeight="1" x14ac:dyDescent="0.2">
      <c r="A928" s="14"/>
      <c r="B928" s="14"/>
      <c r="C928" s="14"/>
      <c r="D928" s="64"/>
      <c r="E928" s="14"/>
      <c r="F928" s="14"/>
      <c r="G928" s="87"/>
    </row>
    <row r="929" spans="1:41" ht="14.1" customHeight="1" x14ac:dyDescent="0.2">
      <c r="A929" s="14"/>
      <c r="B929" s="14"/>
      <c r="C929" s="14"/>
      <c r="D929" s="64"/>
      <c r="E929" s="14"/>
      <c r="F929" s="14"/>
      <c r="G929" s="87"/>
      <c r="J929" s="14"/>
    </row>
    <row r="930" spans="1:41" ht="14.1" customHeight="1" x14ac:dyDescent="0.2">
      <c r="A930" s="14"/>
      <c r="B930" s="14"/>
      <c r="C930" s="14"/>
      <c r="D930" s="64"/>
      <c r="E930" s="14"/>
      <c r="F930" s="14"/>
      <c r="G930" s="87"/>
      <c r="I930" s="14"/>
      <c r="K930" s="64"/>
    </row>
    <row r="931" spans="1:41" ht="14.1" customHeight="1" x14ac:dyDescent="0.2">
      <c r="A931" s="14"/>
      <c r="B931" s="14"/>
      <c r="C931" s="14"/>
      <c r="D931" s="64"/>
      <c r="E931" s="14"/>
      <c r="F931" s="14"/>
      <c r="G931" s="87"/>
      <c r="J931" s="14"/>
    </row>
    <row r="932" spans="1:41" ht="14.1" customHeight="1" x14ac:dyDescent="0.2">
      <c r="A932" s="14"/>
      <c r="B932" s="14"/>
      <c r="C932" s="14"/>
      <c r="D932" s="64"/>
      <c r="E932" s="14"/>
      <c r="F932" s="14"/>
      <c r="G932" s="87"/>
      <c r="I932" s="14"/>
      <c r="J932" s="14"/>
    </row>
    <row r="933" spans="1:41" ht="14.1" customHeight="1" x14ac:dyDescent="0.2">
      <c r="A933" s="14"/>
      <c r="B933" s="14"/>
      <c r="C933" s="14"/>
      <c r="D933" s="64"/>
      <c r="E933" s="14"/>
      <c r="F933" s="14"/>
      <c r="G933" s="87"/>
      <c r="H933" s="14"/>
      <c r="I933" s="14"/>
      <c r="J933" s="14"/>
    </row>
    <row r="934" spans="1:41" ht="14.1" customHeight="1" x14ac:dyDescent="0.2">
      <c r="A934" s="14"/>
      <c r="B934" s="14"/>
      <c r="C934" s="14"/>
      <c r="D934" s="64"/>
      <c r="E934" s="14"/>
      <c r="F934" s="14"/>
      <c r="G934" s="87"/>
      <c r="I934" s="14"/>
      <c r="O934" s="64"/>
      <c r="P934" s="14"/>
    </row>
    <row r="935" spans="1:41" ht="14.1" customHeight="1" x14ac:dyDescent="0.2">
      <c r="A935" s="14"/>
      <c r="B935" s="14"/>
      <c r="C935" s="14"/>
      <c r="D935" s="64"/>
      <c r="E935" s="14"/>
      <c r="F935" s="14"/>
      <c r="G935" s="87"/>
      <c r="I935" s="14"/>
      <c r="J935" s="14"/>
      <c r="K935" s="38"/>
    </row>
    <row r="936" spans="1:41" ht="14.1" customHeight="1" x14ac:dyDescent="0.2">
      <c r="A936" s="14"/>
      <c r="B936" s="14"/>
      <c r="C936" s="14"/>
      <c r="D936" s="64"/>
      <c r="E936" s="14"/>
      <c r="F936" s="14"/>
      <c r="G936" s="87"/>
      <c r="H936" s="6"/>
      <c r="I936" s="14"/>
      <c r="M936" s="6"/>
      <c r="N936" s="6"/>
      <c r="AJ936" s="38"/>
      <c r="AK936" s="6"/>
      <c r="AL936" s="6"/>
    </row>
    <row r="937" spans="1:41" ht="14.1" customHeight="1" x14ac:dyDescent="0.2">
      <c r="A937" s="14"/>
      <c r="D937" s="64"/>
      <c r="I937" s="14"/>
      <c r="L937" s="6"/>
      <c r="AM937" s="38"/>
      <c r="AN937" s="6"/>
      <c r="AO937" s="6"/>
    </row>
    <row r="938" spans="1:41" ht="14.1" customHeight="1" x14ac:dyDescent="0.2">
      <c r="A938" s="14"/>
      <c r="B938" s="14"/>
      <c r="C938" s="14"/>
      <c r="D938" s="64"/>
      <c r="E938" s="14"/>
      <c r="F938" s="14"/>
      <c r="G938" s="87"/>
      <c r="I938" s="14"/>
      <c r="J938" s="14"/>
      <c r="M938" s="6"/>
      <c r="N938" s="6"/>
    </row>
    <row r="939" spans="1:41" ht="14.1" customHeight="1" x14ac:dyDescent="0.2">
      <c r="B939" s="14"/>
      <c r="C939" s="14"/>
      <c r="D939" s="64"/>
      <c r="E939" s="14"/>
      <c r="F939" s="14"/>
      <c r="G939" s="87"/>
      <c r="I939" s="14"/>
      <c r="R939" s="38"/>
      <c r="S939" s="6"/>
      <c r="T939" s="6"/>
      <c r="AM939" s="38"/>
      <c r="AN939" s="6"/>
      <c r="AO939" s="6"/>
    </row>
    <row r="940" spans="1:41" ht="14.1" customHeight="1" x14ac:dyDescent="0.2">
      <c r="A940" s="14"/>
      <c r="B940" s="6"/>
      <c r="C940" s="6"/>
      <c r="E940" s="6"/>
      <c r="F940" s="6"/>
      <c r="G940" s="76"/>
      <c r="I940" s="14"/>
      <c r="J940" s="14"/>
      <c r="Z940" s="38"/>
      <c r="AA940" s="6"/>
    </row>
    <row r="941" spans="1:41" ht="14.1" customHeight="1" x14ac:dyDescent="0.2">
      <c r="A941" s="14"/>
      <c r="I941" s="14"/>
      <c r="J941" s="14"/>
      <c r="N941" s="14"/>
      <c r="O941" s="38"/>
      <c r="P941" s="6"/>
      <c r="AB941" s="76"/>
    </row>
    <row r="942" spans="1:41" ht="14.1" customHeight="1" x14ac:dyDescent="0.2">
      <c r="A942" s="6"/>
      <c r="B942" s="14"/>
      <c r="C942" s="14"/>
      <c r="D942" s="64"/>
      <c r="E942" s="14"/>
      <c r="F942" s="14"/>
      <c r="G942" s="87"/>
      <c r="I942" s="14"/>
      <c r="J942" s="14"/>
      <c r="K942" s="64"/>
    </row>
    <row r="943" spans="1:41" ht="14.1" customHeight="1" x14ac:dyDescent="0.2">
      <c r="B943" s="14"/>
      <c r="C943" s="14"/>
      <c r="E943" s="14"/>
      <c r="F943" s="14"/>
      <c r="G943" s="87"/>
      <c r="J943" s="14"/>
    </row>
    <row r="944" spans="1:41" ht="14.1" customHeight="1" x14ac:dyDescent="0.2">
      <c r="A944" s="14"/>
      <c r="B944" s="14"/>
      <c r="C944" s="14"/>
      <c r="D944" s="64"/>
      <c r="E944" s="14"/>
      <c r="F944" s="14"/>
      <c r="G944" s="87"/>
      <c r="J944" s="14"/>
      <c r="K944" s="64"/>
    </row>
    <row r="945" spans="1:44" ht="14.1" customHeight="1" x14ac:dyDescent="0.2">
      <c r="A945" s="14"/>
      <c r="B945" s="14"/>
      <c r="C945" s="14"/>
      <c r="D945" s="64"/>
      <c r="E945" s="14"/>
      <c r="F945" s="14"/>
      <c r="G945" s="87"/>
      <c r="J945" s="14"/>
    </row>
    <row r="946" spans="1:44" ht="14.1" customHeight="1" x14ac:dyDescent="0.2">
      <c r="A946" s="14"/>
      <c r="B946" s="14"/>
      <c r="C946" s="14"/>
      <c r="D946" s="64"/>
      <c r="E946" s="14"/>
      <c r="F946" s="14"/>
      <c r="G946" s="87"/>
      <c r="J946" s="14"/>
    </row>
    <row r="947" spans="1:44" ht="14.1" customHeight="1" x14ac:dyDescent="0.2">
      <c r="A947" s="14"/>
      <c r="B947" s="14"/>
      <c r="C947" s="14"/>
      <c r="E947" s="14"/>
      <c r="F947" s="14"/>
      <c r="G947" s="87"/>
      <c r="H947" s="14"/>
      <c r="J947" s="14"/>
      <c r="AC947" s="38"/>
      <c r="AD947" s="6"/>
      <c r="AE947" s="6"/>
      <c r="AF947" s="76"/>
    </row>
    <row r="948" spans="1:44" ht="14.1" customHeight="1" x14ac:dyDescent="0.2">
      <c r="A948" s="14"/>
      <c r="H948" s="14"/>
      <c r="J948" s="14"/>
    </row>
    <row r="949" spans="1:44" ht="14.1" customHeight="1" x14ac:dyDescent="0.2">
      <c r="A949" s="14"/>
      <c r="B949" s="14"/>
      <c r="C949" s="14"/>
      <c r="D949" s="64"/>
      <c r="E949" s="14"/>
      <c r="F949" s="14"/>
      <c r="G949" s="87"/>
      <c r="H949" s="14"/>
      <c r="J949" s="14"/>
      <c r="K949" s="64"/>
      <c r="AJ949" s="38"/>
      <c r="AK949" s="6"/>
      <c r="AL949" s="6"/>
    </row>
    <row r="950" spans="1:44" ht="14.1" customHeight="1" x14ac:dyDescent="0.2">
      <c r="B950" s="14"/>
      <c r="C950" s="14"/>
      <c r="D950" s="64"/>
      <c r="E950" s="14"/>
      <c r="F950" s="14"/>
      <c r="G950" s="87"/>
      <c r="J950" s="14"/>
      <c r="K950" s="64"/>
      <c r="AQ950" s="6"/>
      <c r="AR950" s="6"/>
    </row>
    <row r="951" spans="1:44" ht="14.1" customHeight="1" x14ac:dyDescent="0.2">
      <c r="A951" s="14"/>
      <c r="D951" s="64"/>
      <c r="H951" s="14"/>
      <c r="I951" s="14"/>
      <c r="K951" s="64"/>
      <c r="AJ951" s="38"/>
      <c r="AK951" s="6"/>
      <c r="AL951" s="6"/>
    </row>
    <row r="952" spans="1:44" ht="14.1" customHeight="1" x14ac:dyDescent="0.2">
      <c r="A952" s="14"/>
      <c r="B952" s="14"/>
      <c r="C952" s="14"/>
      <c r="D952" s="64"/>
      <c r="E952" s="14"/>
      <c r="F952" s="14"/>
      <c r="G952" s="87"/>
      <c r="H952" s="14"/>
      <c r="K952" s="64"/>
      <c r="R952" s="38"/>
      <c r="S952" s="6"/>
      <c r="T952" s="6"/>
    </row>
    <row r="953" spans="1:44" ht="14.1" customHeight="1" x14ac:dyDescent="0.2">
      <c r="B953" s="14"/>
      <c r="C953" s="14"/>
      <c r="D953" s="64"/>
      <c r="E953" s="14"/>
      <c r="F953" s="14"/>
      <c r="G953" s="87"/>
      <c r="H953" s="14"/>
      <c r="K953" s="64"/>
    </row>
    <row r="954" spans="1:44" ht="14.1" customHeight="1" x14ac:dyDescent="0.2">
      <c r="A954" s="14"/>
      <c r="B954" s="14"/>
      <c r="C954" s="14"/>
      <c r="D954" s="64"/>
      <c r="E954" s="14"/>
      <c r="F954" s="14"/>
      <c r="G954" s="87"/>
      <c r="H954" s="14"/>
      <c r="K954" s="64"/>
      <c r="R954" s="38"/>
      <c r="S954" s="6"/>
      <c r="T954" s="6"/>
    </row>
    <row r="955" spans="1:44" ht="14.1" customHeight="1" x14ac:dyDescent="0.2">
      <c r="A955" s="14"/>
      <c r="B955" s="14"/>
      <c r="C955" s="14"/>
      <c r="D955" s="64"/>
      <c r="E955" s="14"/>
      <c r="F955" s="14"/>
      <c r="G955" s="87"/>
      <c r="N955" s="14"/>
    </row>
    <row r="956" spans="1:44" ht="14.1" customHeight="1" x14ac:dyDescent="0.2">
      <c r="A956" s="14"/>
      <c r="B956" s="14"/>
      <c r="C956" s="14"/>
      <c r="D956" s="64"/>
      <c r="E956" s="14"/>
      <c r="F956" s="14"/>
      <c r="G956" s="87"/>
      <c r="I956" s="10"/>
    </row>
    <row r="957" spans="1:44" ht="14.1" customHeight="1" x14ac:dyDescent="0.2">
      <c r="A957" s="14"/>
      <c r="B957" s="14"/>
      <c r="C957" s="14"/>
      <c r="D957" s="64"/>
      <c r="E957" s="14"/>
      <c r="F957" s="14"/>
      <c r="G957" s="87"/>
      <c r="H957" s="14"/>
      <c r="I957" s="14"/>
      <c r="K957" s="64"/>
      <c r="O957" s="64"/>
      <c r="P957" s="14"/>
    </row>
    <row r="958" spans="1:44" ht="14.1" customHeight="1" x14ac:dyDescent="0.2">
      <c r="A958" s="14"/>
      <c r="B958" s="14"/>
      <c r="C958" s="14"/>
      <c r="D958" s="64"/>
      <c r="E958" s="14"/>
      <c r="F958" s="14"/>
      <c r="G958" s="87"/>
      <c r="H958" s="14"/>
    </row>
    <row r="959" spans="1:44" ht="14.1" customHeight="1" x14ac:dyDescent="0.2">
      <c r="A959" s="14"/>
      <c r="B959" s="14"/>
      <c r="C959" s="14"/>
      <c r="D959" s="64"/>
      <c r="E959" s="14"/>
      <c r="F959" s="14"/>
      <c r="G959" s="87"/>
      <c r="H959" s="14"/>
      <c r="J959" s="14"/>
    </row>
    <row r="960" spans="1:44" ht="14.1" customHeight="1" x14ac:dyDescent="0.2">
      <c r="A960" s="14"/>
      <c r="B960" s="14"/>
      <c r="C960" s="14"/>
      <c r="D960" s="64"/>
      <c r="E960" s="14"/>
      <c r="F960" s="14"/>
      <c r="G960" s="87"/>
      <c r="H960" s="14"/>
      <c r="K960" s="64"/>
      <c r="N960" s="14"/>
      <c r="W960" s="38"/>
    </row>
    <row r="961" spans="1:44" ht="14.1" customHeight="1" x14ac:dyDescent="0.2">
      <c r="A961" s="14"/>
      <c r="B961" s="14"/>
      <c r="C961" s="14"/>
      <c r="D961" s="64"/>
      <c r="E961" s="14"/>
      <c r="F961" s="14"/>
      <c r="G961" s="87"/>
      <c r="H961" s="14"/>
      <c r="Q961" s="76"/>
    </row>
    <row r="962" spans="1:44" ht="14.1" customHeight="1" x14ac:dyDescent="0.2">
      <c r="A962" s="14"/>
      <c r="B962" s="14"/>
      <c r="C962" s="14"/>
      <c r="D962" s="64"/>
      <c r="E962" s="14"/>
      <c r="F962" s="14"/>
      <c r="G962" s="87"/>
      <c r="I962" s="6"/>
      <c r="K962" s="64"/>
      <c r="Q962" s="76"/>
      <c r="AP962" s="38"/>
    </row>
    <row r="963" spans="1:44" ht="14.1" customHeight="1" x14ac:dyDescent="0.2">
      <c r="A963" s="14"/>
      <c r="B963" s="14"/>
      <c r="C963" s="14"/>
      <c r="D963" s="64"/>
      <c r="E963" s="14"/>
      <c r="F963" s="14"/>
      <c r="G963" s="87"/>
      <c r="K963" s="64"/>
    </row>
    <row r="964" spans="1:44" ht="14.1" customHeight="1" x14ac:dyDescent="0.2">
      <c r="A964" s="14"/>
      <c r="B964" s="14"/>
      <c r="C964" s="14"/>
      <c r="D964" s="64"/>
      <c r="E964" s="14"/>
      <c r="F964" s="14"/>
      <c r="G964" s="87"/>
      <c r="H964" s="14"/>
      <c r="K964" s="64"/>
      <c r="O964" s="38"/>
      <c r="P964" s="6"/>
    </row>
    <row r="965" spans="1:44" ht="14.1" customHeight="1" x14ac:dyDescent="0.2">
      <c r="A965" s="14"/>
      <c r="B965" s="14"/>
      <c r="C965" s="14"/>
      <c r="D965" s="64"/>
      <c r="E965" s="14"/>
      <c r="F965" s="14"/>
      <c r="G965" s="87"/>
      <c r="H965" s="14"/>
      <c r="J965" s="14"/>
      <c r="K965" s="64"/>
      <c r="Q965" s="76"/>
    </row>
    <row r="966" spans="1:44" ht="14.1" customHeight="1" x14ac:dyDescent="0.2">
      <c r="A966" s="14"/>
      <c r="B966" s="14"/>
      <c r="C966" s="14"/>
      <c r="D966" s="64"/>
      <c r="E966" s="14"/>
      <c r="F966" s="14"/>
      <c r="G966" s="87"/>
    </row>
    <row r="967" spans="1:44" ht="14.1" customHeight="1" x14ac:dyDescent="0.2">
      <c r="A967" s="14"/>
      <c r="B967" s="14"/>
      <c r="C967" s="14"/>
      <c r="D967" s="64"/>
      <c r="E967" s="14"/>
      <c r="F967" s="14"/>
      <c r="G967" s="87"/>
      <c r="H967" s="14"/>
      <c r="K967" s="64"/>
      <c r="Q967" s="76"/>
    </row>
    <row r="968" spans="1:44" ht="14.1" customHeight="1" x14ac:dyDescent="0.2">
      <c r="A968" s="14"/>
      <c r="B968" s="14"/>
      <c r="C968" s="14"/>
      <c r="D968" s="64"/>
      <c r="E968" s="14"/>
      <c r="F968" s="14"/>
      <c r="G968" s="87"/>
      <c r="H968" s="14"/>
      <c r="I968" s="14"/>
    </row>
    <row r="969" spans="1:44" ht="14.1" customHeight="1" x14ac:dyDescent="0.2">
      <c r="A969" s="14"/>
      <c r="D969" s="64"/>
      <c r="H969" s="14"/>
      <c r="I969" s="14"/>
    </row>
    <row r="970" spans="1:44" ht="14.1" customHeight="1" x14ac:dyDescent="0.2">
      <c r="A970" s="14"/>
      <c r="B970" s="14"/>
      <c r="C970" s="14"/>
      <c r="D970" s="64"/>
      <c r="E970" s="14"/>
      <c r="F970" s="14"/>
      <c r="G970" s="87"/>
      <c r="H970" s="14"/>
      <c r="J970" s="6"/>
      <c r="K970" s="64"/>
      <c r="N970" s="14"/>
    </row>
    <row r="971" spans="1:44" ht="14.1" customHeight="1" x14ac:dyDescent="0.2">
      <c r="B971" s="14"/>
      <c r="C971" s="14"/>
      <c r="D971" s="64"/>
      <c r="E971" s="14"/>
      <c r="F971" s="14"/>
      <c r="G971" s="87"/>
      <c r="H971" s="14"/>
      <c r="I971" s="14"/>
    </row>
    <row r="972" spans="1:44" ht="14.1" customHeight="1" x14ac:dyDescent="0.2">
      <c r="A972" s="14"/>
      <c r="B972" s="14"/>
      <c r="C972" s="14"/>
      <c r="E972" s="14"/>
      <c r="F972" s="14"/>
      <c r="G972" s="87"/>
      <c r="H972" s="14"/>
      <c r="K972" s="64"/>
    </row>
    <row r="973" spans="1:44" ht="14.1" customHeight="1" x14ac:dyDescent="0.2">
      <c r="A973" s="14"/>
      <c r="B973" s="14"/>
      <c r="C973" s="14"/>
      <c r="D973" s="64"/>
      <c r="E973" s="14"/>
      <c r="F973" s="14"/>
      <c r="G973" s="87"/>
      <c r="H973" s="14"/>
      <c r="I973" s="14"/>
      <c r="K973" s="64"/>
      <c r="X973" s="6"/>
      <c r="Y973" s="76"/>
      <c r="AQ973" s="6"/>
      <c r="AR973" s="6"/>
    </row>
    <row r="974" spans="1:44" ht="14.1" customHeight="1" x14ac:dyDescent="0.2">
      <c r="A974" s="14"/>
      <c r="B974" s="14"/>
      <c r="C974" s="14"/>
      <c r="D974" s="64"/>
      <c r="E974" s="14"/>
      <c r="F974" s="14"/>
      <c r="G974" s="87"/>
      <c r="H974" s="14"/>
      <c r="I974" s="14"/>
      <c r="U974" s="6"/>
      <c r="V974" s="76"/>
    </row>
    <row r="975" spans="1:44" ht="14.1" customHeight="1" x14ac:dyDescent="0.2">
      <c r="A975" s="14"/>
      <c r="B975" s="14"/>
      <c r="C975" s="14"/>
      <c r="D975" s="64"/>
      <c r="E975" s="14"/>
      <c r="F975" s="14"/>
      <c r="G975" s="87"/>
      <c r="I975" s="14"/>
      <c r="K975" s="64"/>
    </row>
    <row r="976" spans="1:44" ht="14.1" customHeight="1" x14ac:dyDescent="0.2">
      <c r="A976" s="14"/>
      <c r="B976" s="14"/>
      <c r="C976" s="14"/>
      <c r="D976" s="64"/>
      <c r="E976" s="14"/>
      <c r="F976" s="14"/>
      <c r="G976" s="87"/>
      <c r="I976" s="14"/>
      <c r="J976" s="14"/>
    </row>
    <row r="977" spans="1:42" ht="14.1" customHeight="1" x14ac:dyDescent="0.2">
      <c r="A977" s="14"/>
      <c r="B977" s="14"/>
      <c r="C977" s="14"/>
      <c r="D977" s="64"/>
      <c r="E977" s="14"/>
      <c r="F977" s="14"/>
      <c r="G977" s="87"/>
      <c r="H977" s="14"/>
      <c r="J977" s="14"/>
    </row>
    <row r="978" spans="1:42" ht="14.1" customHeight="1" x14ac:dyDescent="0.2">
      <c r="A978" s="14"/>
      <c r="B978" s="14"/>
      <c r="C978" s="14"/>
      <c r="D978" s="64"/>
      <c r="E978" s="14"/>
      <c r="F978" s="14"/>
      <c r="G978" s="87"/>
      <c r="N978" s="14"/>
    </row>
    <row r="979" spans="1:42" ht="14.1" customHeight="1" x14ac:dyDescent="0.2">
      <c r="A979" s="14"/>
      <c r="B979" s="14"/>
      <c r="C979" s="14"/>
      <c r="D979" s="64"/>
      <c r="E979" s="14"/>
      <c r="F979" s="14"/>
      <c r="G979" s="87"/>
      <c r="H979" s="14"/>
      <c r="J979" s="14"/>
      <c r="K979" s="64"/>
    </row>
    <row r="980" spans="1:42" ht="14.1" customHeight="1" x14ac:dyDescent="0.2">
      <c r="A980" s="14"/>
      <c r="B980" s="14"/>
      <c r="C980" s="14"/>
      <c r="E980" s="14"/>
      <c r="F980" s="14"/>
      <c r="G980" s="87"/>
      <c r="H980" s="14"/>
      <c r="I980" s="14"/>
    </row>
    <row r="981" spans="1:42" ht="14.1" customHeight="1" x14ac:dyDescent="0.2">
      <c r="A981" s="14"/>
      <c r="B981" s="14"/>
      <c r="C981" s="14"/>
      <c r="D981" s="64"/>
      <c r="E981" s="14"/>
      <c r="F981" s="14"/>
      <c r="G981" s="87"/>
      <c r="H981" s="14"/>
      <c r="I981" s="14"/>
      <c r="J981" s="14"/>
    </row>
    <row r="982" spans="1:42" ht="14.1" customHeight="1" x14ac:dyDescent="0.2">
      <c r="A982" s="14"/>
      <c r="D982" s="64"/>
      <c r="H982" s="14"/>
      <c r="I982" s="14"/>
      <c r="J982" s="14"/>
      <c r="K982" s="64"/>
    </row>
    <row r="983" spans="1:42" ht="14.1" customHeight="1" x14ac:dyDescent="0.2">
      <c r="A983" s="14"/>
      <c r="D983" s="64"/>
      <c r="H983" s="14"/>
      <c r="I983" s="14"/>
      <c r="J983" s="14"/>
      <c r="W983" s="38"/>
      <c r="AG983" s="6"/>
      <c r="AH983" s="6"/>
      <c r="AI983" s="6"/>
    </row>
    <row r="984" spans="1:42" ht="14.1" customHeight="1" x14ac:dyDescent="0.2">
      <c r="B984" s="14"/>
      <c r="C984" s="14"/>
      <c r="D984" s="64"/>
      <c r="E984" s="14"/>
      <c r="F984" s="14"/>
      <c r="G984" s="87"/>
      <c r="H984" s="14"/>
      <c r="J984" s="14"/>
      <c r="K984" s="64"/>
      <c r="AG984" s="6"/>
      <c r="AH984" s="6"/>
      <c r="AI984" s="6"/>
    </row>
    <row r="985" spans="1:42" ht="14.1" customHeight="1" x14ac:dyDescent="0.2">
      <c r="H985" s="14"/>
      <c r="I985" s="14"/>
      <c r="K985" s="64"/>
      <c r="M985" s="6"/>
      <c r="N985" s="6"/>
      <c r="AP985" s="38"/>
    </row>
    <row r="986" spans="1:42" ht="14.1" customHeight="1" x14ac:dyDescent="0.2">
      <c r="A986" s="14"/>
      <c r="B986" s="14"/>
      <c r="C986" s="14"/>
      <c r="E986" s="14"/>
      <c r="F986" s="14"/>
      <c r="G986" s="87"/>
      <c r="H986" s="14"/>
      <c r="I986" s="14"/>
      <c r="AM986" s="38"/>
      <c r="AN986" s="6"/>
      <c r="AO986" s="6"/>
    </row>
    <row r="987" spans="1:42" ht="14.1" customHeight="1" x14ac:dyDescent="0.2">
      <c r="B987" s="14"/>
      <c r="C987" s="14"/>
      <c r="D987" s="64"/>
      <c r="E987" s="14"/>
      <c r="F987" s="14"/>
      <c r="G987" s="87"/>
      <c r="H987" s="14"/>
      <c r="AG987" s="6"/>
      <c r="AH987" s="6"/>
      <c r="AI987" s="6"/>
    </row>
    <row r="988" spans="1:42" ht="14.1" customHeight="1" x14ac:dyDescent="0.2">
      <c r="A988" s="14"/>
      <c r="B988" s="14"/>
      <c r="C988" s="14"/>
      <c r="D988" s="64"/>
      <c r="E988" s="14"/>
      <c r="F988" s="14"/>
      <c r="G988" s="87"/>
      <c r="H988" s="14"/>
      <c r="I988" s="14"/>
      <c r="J988" s="14"/>
      <c r="K988" s="64"/>
    </row>
    <row r="989" spans="1:42" ht="14.1" customHeight="1" x14ac:dyDescent="0.2">
      <c r="A989" s="14"/>
      <c r="D989" s="64"/>
      <c r="H989" s="14"/>
      <c r="J989" s="14"/>
      <c r="AG989" s="6"/>
      <c r="AH989" s="6"/>
      <c r="AI989" s="6"/>
    </row>
    <row r="990" spans="1:42" ht="14.1" customHeight="1" x14ac:dyDescent="0.2">
      <c r="A990" s="14"/>
      <c r="H990" s="14"/>
      <c r="I990" s="14"/>
      <c r="J990" s="14"/>
    </row>
    <row r="991" spans="1:42" ht="14.1" customHeight="1" x14ac:dyDescent="0.2">
      <c r="B991" s="14"/>
      <c r="C991" s="14"/>
      <c r="D991" s="64"/>
      <c r="E991" s="14"/>
      <c r="F991" s="14"/>
      <c r="G991" s="87"/>
      <c r="H991" s="14"/>
      <c r="J991" s="14"/>
      <c r="Q991" s="76"/>
    </row>
    <row r="992" spans="1:42" ht="14.1" customHeight="1" x14ac:dyDescent="0.2">
      <c r="B992" s="14"/>
      <c r="C992" s="14"/>
      <c r="E992" s="14"/>
      <c r="F992" s="14"/>
      <c r="G992" s="87"/>
      <c r="H992" s="14"/>
      <c r="I992" s="14"/>
    </row>
    <row r="993" spans="1:38" ht="14.1" customHeight="1" x14ac:dyDescent="0.2">
      <c r="A993" s="14"/>
      <c r="B993" s="14"/>
      <c r="C993" s="14"/>
      <c r="D993" s="64"/>
      <c r="E993" s="14"/>
      <c r="F993" s="14"/>
      <c r="G993" s="87"/>
      <c r="H993" s="14"/>
      <c r="I993" s="14"/>
      <c r="J993" s="14"/>
    </row>
    <row r="994" spans="1:38" ht="14.1" customHeight="1" x14ac:dyDescent="0.2">
      <c r="A994" s="14"/>
      <c r="B994" s="14"/>
      <c r="C994" s="14"/>
      <c r="D994" s="64"/>
      <c r="E994" s="14"/>
      <c r="F994" s="14"/>
      <c r="G994" s="87"/>
      <c r="J994" s="14"/>
      <c r="K994" s="64"/>
    </row>
    <row r="995" spans="1:38" ht="14.1" customHeight="1" x14ac:dyDescent="0.2">
      <c r="A995" s="14"/>
      <c r="B995" s="14"/>
      <c r="C995" s="14"/>
      <c r="D995" s="64"/>
      <c r="E995" s="14"/>
      <c r="F995" s="14"/>
      <c r="G995" s="87"/>
      <c r="H995" s="14"/>
      <c r="I995" s="14"/>
      <c r="K995" s="64"/>
    </row>
    <row r="996" spans="1:38" ht="14.1" customHeight="1" x14ac:dyDescent="0.2">
      <c r="A996" s="14"/>
      <c r="B996" s="14"/>
      <c r="C996" s="14"/>
      <c r="D996" s="64"/>
      <c r="E996" s="14"/>
      <c r="F996" s="14"/>
      <c r="G996" s="87"/>
      <c r="H996" s="14"/>
      <c r="I996" s="14"/>
      <c r="J996" s="14"/>
      <c r="X996" s="6"/>
      <c r="Y996" s="76"/>
    </row>
    <row r="997" spans="1:38" ht="14.1" customHeight="1" x14ac:dyDescent="0.2">
      <c r="A997" s="14"/>
      <c r="B997" s="14"/>
      <c r="C997" s="14"/>
      <c r="D997" s="64"/>
      <c r="E997" s="14"/>
      <c r="F997" s="14"/>
      <c r="G997" s="87"/>
      <c r="H997" s="14"/>
      <c r="I997" s="14"/>
      <c r="U997" s="6"/>
      <c r="V997" s="76"/>
    </row>
    <row r="998" spans="1:38" ht="14.1" customHeight="1" x14ac:dyDescent="0.2">
      <c r="A998" s="14"/>
      <c r="B998" s="14"/>
      <c r="C998" s="14"/>
      <c r="D998" s="64"/>
      <c r="E998" s="14"/>
      <c r="F998" s="14"/>
      <c r="G998" s="87"/>
      <c r="H998" s="14"/>
      <c r="I998" s="14"/>
      <c r="J998" s="14"/>
      <c r="AJ998" s="38"/>
      <c r="AK998" s="6"/>
      <c r="AL998" s="6"/>
    </row>
    <row r="999" spans="1:38" ht="14.1" customHeight="1" x14ac:dyDescent="0.2">
      <c r="A999" s="14"/>
      <c r="B999" s="14"/>
      <c r="C999" s="14"/>
      <c r="D999" s="64"/>
      <c r="E999" s="14"/>
      <c r="F999" s="14"/>
      <c r="G999" s="87"/>
      <c r="H999" s="14"/>
      <c r="I999" s="14"/>
      <c r="K999" s="64"/>
    </row>
    <row r="1000" spans="1:38" ht="14.1" customHeight="1" x14ac:dyDescent="0.2">
      <c r="A1000" s="14"/>
      <c r="B1000" s="14"/>
      <c r="C1000" s="14"/>
      <c r="D1000" s="64"/>
      <c r="E1000" s="14"/>
      <c r="F1000" s="14"/>
      <c r="G1000" s="87"/>
      <c r="H1000" s="14"/>
      <c r="I1000" s="14"/>
      <c r="J1000" s="14"/>
      <c r="K1000" s="64"/>
      <c r="Q1000" s="76"/>
    </row>
    <row r="1001" spans="1:38" ht="14.1" customHeight="1" x14ac:dyDescent="0.2">
      <c r="A1001" s="14"/>
      <c r="B1001" s="14"/>
      <c r="C1001" s="14"/>
      <c r="D1001" s="64"/>
      <c r="E1001" s="14"/>
      <c r="F1001" s="14"/>
      <c r="G1001" s="87"/>
      <c r="I1001" s="14"/>
      <c r="J1001" s="14"/>
      <c r="K1001" s="64"/>
      <c r="N1001" s="14"/>
      <c r="Q1001" s="90"/>
      <c r="R1001" s="38"/>
      <c r="S1001" s="6"/>
      <c r="T1001" s="6"/>
    </row>
    <row r="1002" spans="1:38" ht="14.1" customHeight="1" x14ac:dyDescent="0.2">
      <c r="A1002" s="14"/>
      <c r="B1002" s="14"/>
      <c r="C1002" s="14"/>
      <c r="D1002" s="64"/>
      <c r="E1002" s="14"/>
      <c r="F1002" s="14"/>
      <c r="G1002" s="87"/>
    </row>
    <row r="1003" spans="1:38" ht="14.1" customHeight="1" x14ac:dyDescent="0.2">
      <c r="A1003" s="14"/>
      <c r="B1003" s="14"/>
      <c r="C1003" s="14"/>
      <c r="E1003" s="14"/>
      <c r="F1003" s="14"/>
      <c r="G1003" s="87"/>
      <c r="H1003" s="14"/>
      <c r="J1003" s="14"/>
    </row>
    <row r="1004" spans="1:38" ht="14.1" customHeight="1" x14ac:dyDescent="0.2">
      <c r="A1004" s="14"/>
      <c r="B1004" s="14"/>
      <c r="C1004" s="14"/>
      <c r="D1004" s="64"/>
      <c r="E1004" s="14"/>
      <c r="F1004" s="14"/>
      <c r="G1004" s="87"/>
      <c r="H1004" s="14"/>
      <c r="I1004" s="14"/>
      <c r="J1004" s="14"/>
      <c r="Z1004" s="38"/>
      <c r="AA1004" s="6"/>
    </row>
    <row r="1005" spans="1:38" ht="14.1" customHeight="1" x14ac:dyDescent="0.2">
      <c r="A1005" s="14"/>
      <c r="B1005" s="14"/>
      <c r="C1005" s="14"/>
      <c r="D1005" s="64"/>
      <c r="E1005" s="14"/>
      <c r="F1005" s="14"/>
      <c r="G1005" s="87"/>
      <c r="H1005" s="14"/>
      <c r="I1005" s="14"/>
      <c r="J1005" s="14"/>
      <c r="Z1005" s="38"/>
      <c r="AA1005" s="6"/>
      <c r="AB1005" s="76"/>
    </row>
    <row r="1006" spans="1:38" ht="14.1" customHeight="1" x14ac:dyDescent="0.2">
      <c r="A1006" s="14"/>
      <c r="B1006" s="14"/>
      <c r="C1006" s="14"/>
      <c r="E1006" s="14"/>
      <c r="F1006" s="14"/>
      <c r="G1006" s="87"/>
      <c r="H1006" s="14"/>
      <c r="I1006" s="14"/>
      <c r="J1006" s="14"/>
      <c r="Q1006" s="76"/>
      <c r="AB1006" s="76"/>
    </row>
    <row r="1007" spans="1:38" ht="14.1" customHeight="1" x14ac:dyDescent="0.2">
      <c r="A1007" s="14"/>
      <c r="B1007" s="14"/>
      <c r="C1007" s="14"/>
      <c r="D1007" s="64"/>
      <c r="E1007" s="14"/>
      <c r="F1007" s="14"/>
      <c r="G1007" s="87"/>
      <c r="H1007" s="14"/>
      <c r="I1007" s="14"/>
      <c r="J1007" s="14"/>
      <c r="Q1007" s="76"/>
    </row>
    <row r="1008" spans="1:38" ht="14.1" customHeight="1" x14ac:dyDescent="0.2">
      <c r="A1008" s="14"/>
      <c r="B1008" s="14"/>
      <c r="C1008" s="14"/>
      <c r="D1008" s="64"/>
      <c r="E1008" s="14"/>
      <c r="F1008" s="14"/>
      <c r="G1008" s="87"/>
      <c r="H1008" s="14"/>
      <c r="J1008" s="14"/>
      <c r="K1008" s="64"/>
      <c r="M1008" s="6"/>
      <c r="N1008" s="6"/>
      <c r="Z1008" s="38"/>
      <c r="AA1008" s="6"/>
    </row>
    <row r="1009" spans="1:41" ht="14.1" customHeight="1" x14ac:dyDescent="0.2">
      <c r="A1009" s="14"/>
      <c r="B1009" s="14"/>
      <c r="C1009" s="14"/>
      <c r="E1009" s="14"/>
      <c r="F1009" s="14"/>
      <c r="G1009" s="87"/>
      <c r="H1009" s="14"/>
      <c r="I1009" s="14"/>
      <c r="J1009" s="14"/>
      <c r="AB1009" s="76"/>
      <c r="AM1009" s="38"/>
      <c r="AN1009" s="6"/>
      <c r="AO1009" s="6"/>
    </row>
    <row r="1010" spans="1:41" ht="14.1" customHeight="1" x14ac:dyDescent="0.2">
      <c r="A1010" s="14"/>
      <c r="B1010" s="14"/>
      <c r="C1010" s="14"/>
      <c r="D1010" s="36"/>
      <c r="E1010" s="14"/>
      <c r="F1010" s="14"/>
      <c r="G1010" s="87"/>
      <c r="H1010" s="14"/>
      <c r="I1010" s="14"/>
      <c r="K1010" s="64"/>
      <c r="Z1010" s="38"/>
      <c r="AA1010" s="6"/>
    </row>
    <row r="1011" spans="1:41" ht="14.1" customHeight="1" x14ac:dyDescent="0.2">
      <c r="A1011" s="14"/>
      <c r="B1011" s="14"/>
      <c r="C1011" s="14"/>
      <c r="D1011" s="64"/>
      <c r="E1011" s="14"/>
      <c r="F1011" s="14"/>
      <c r="G1011" s="87"/>
      <c r="H1011" s="14"/>
      <c r="I1011" s="14"/>
      <c r="AB1011" s="76"/>
      <c r="AC1011" s="38"/>
      <c r="AD1011" s="6"/>
      <c r="AE1011" s="6"/>
      <c r="AF1011" s="76"/>
    </row>
    <row r="1012" spans="1:41" ht="14.1" customHeight="1" x14ac:dyDescent="0.2">
      <c r="A1012" s="14"/>
      <c r="B1012" s="14"/>
      <c r="C1012" s="14"/>
      <c r="D1012" s="64"/>
      <c r="E1012" s="14"/>
      <c r="F1012" s="14"/>
      <c r="G1012" s="87"/>
      <c r="H1012" s="14"/>
      <c r="I1012" s="14"/>
      <c r="J1012" s="14"/>
      <c r="K1012" s="64"/>
      <c r="AC1012" s="38"/>
      <c r="AD1012" s="6"/>
      <c r="AE1012" s="6"/>
      <c r="AF1012" s="76"/>
    </row>
    <row r="1013" spans="1:41" ht="14.1" customHeight="1" x14ac:dyDescent="0.2">
      <c r="A1013" s="14"/>
      <c r="B1013" s="14"/>
      <c r="C1013" s="14"/>
      <c r="D1013" s="64"/>
      <c r="E1013" s="14"/>
      <c r="F1013" s="14"/>
      <c r="G1013" s="87"/>
      <c r="H1013" s="14"/>
      <c r="J1013" s="14"/>
      <c r="K1013" s="64"/>
      <c r="AG1013" s="6"/>
      <c r="AH1013" s="6"/>
      <c r="AI1013" s="6"/>
    </row>
    <row r="1014" spans="1:41" ht="14.1" customHeight="1" x14ac:dyDescent="0.2">
      <c r="A1014" s="14"/>
      <c r="D1014" s="64"/>
      <c r="H1014" s="14"/>
      <c r="I1014" s="14"/>
      <c r="J1014" s="14"/>
      <c r="K1014" s="64"/>
    </row>
    <row r="1015" spans="1:41" ht="14.1" customHeight="1" x14ac:dyDescent="0.2">
      <c r="A1015" s="14"/>
      <c r="B1015" s="14"/>
      <c r="C1015" s="14"/>
      <c r="D1015" s="64"/>
      <c r="E1015" s="14"/>
      <c r="F1015" s="14"/>
      <c r="G1015" s="87"/>
      <c r="H1015" s="14"/>
      <c r="I1015" s="14"/>
      <c r="J1015" s="14"/>
      <c r="AC1015" s="38"/>
      <c r="AD1015" s="6"/>
      <c r="AE1015" s="6"/>
      <c r="AF1015" s="76"/>
    </row>
    <row r="1016" spans="1:41" ht="14.1" customHeight="1" x14ac:dyDescent="0.2">
      <c r="B1016" s="14"/>
      <c r="C1016" s="14"/>
      <c r="D1016" s="64"/>
      <c r="E1016" s="14"/>
      <c r="F1016" s="14"/>
      <c r="G1016" s="87"/>
      <c r="H1016" s="14"/>
      <c r="I1016" s="14"/>
      <c r="K1016" s="64"/>
    </row>
    <row r="1017" spans="1:41" ht="14.1" customHeight="1" x14ac:dyDescent="0.2">
      <c r="A1017" s="14"/>
      <c r="B1017" s="14"/>
      <c r="C1017" s="14"/>
      <c r="D1017" s="64"/>
      <c r="E1017" s="14"/>
      <c r="F1017" s="14"/>
      <c r="G1017" s="87"/>
      <c r="H1017" s="14"/>
      <c r="I1017" s="14"/>
      <c r="J1017" s="14"/>
      <c r="AC1017" s="38"/>
      <c r="AD1017" s="6"/>
      <c r="AE1017" s="6"/>
      <c r="AF1017" s="76"/>
    </row>
    <row r="1018" spans="1:41" ht="14.1" customHeight="1" x14ac:dyDescent="0.2">
      <c r="A1018" s="14"/>
      <c r="B1018" s="14"/>
      <c r="C1018" s="14"/>
      <c r="E1018" s="14"/>
      <c r="F1018" s="14"/>
      <c r="G1018" s="87"/>
      <c r="H1018" s="14"/>
      <c r="I1018" s="14"/>
      <c r="J1018" s="14"/>
      <c r="K1018" s="64"/>
    </row>
    <row r="1019" spans="1:41" ht="14.1" customHeight="1" x14ac:dyDescent="0.2">
      <c r="A1019" s="14"/>
      <c r="B1019" s="14"/>
      <c r="C1019" s="14"/>
      <c r="D1019" s="64"/>
      <c r="E1019" s="14"/>
      <c r="F1019" s="14"/>
      <c r="G1019" s="87"/>
      <c r="H1019" s="14"/>
      <c r="I1019" s="14"/>
      <c r="J1019" s="14"/>
      <c r="K1019" s="64"/>
    </row>
    <row r="1020" spans="1:41" ht="14.1" customHeight="1" x14ac:dyDescent="0.2">
      <c r="A1020" s="14"/>
      <c r="B1020" s="14"/>
      <c r="C1020" s="14"/>
      <c r="D1020" s="64"/>
      <c r="E1020" s="14"/>
      <c r="F1020" s="14"/>
      <c r="G1020" s="87"/>
      <c r="H1020" s="14"/>
      <c r="I1020" s="14"/>
      <c r="J1020" s="14"/>
      <c r="K1020" s="64"/>
    </row>
    <row r="1021" spans="1:41" ht="14.1" customHeight="1" x14ac:dyDescent="0.2">
      <c r="A1021" s="14"/>
      <c r="B1021" s="14"/>
      <c r="C1021" s="14"/>
      <c r="D1021" s="64"/>
      <c r="E1021" s="14"/>
      <c r="F1021" s="14"/>
      <c r="G1021" s="87"/>
      <c r="H1021" s="14"/>
      <c r="AJ1021" s="38"/>
      <c r="AK1021" s="6"/>
      <c r="AL1021" s="6"/>
    </row>
    <row r="1022" spans="1:41" ht="14.1" customHeight="1" x14ac:dyDescent="0.2">
      <c r="A1022" s="14"/>
      <c r="D1022" s="64"/>
      <c r="H1022" s="14"/>
      <c r="I1022" s="14"/>
      <c r="J1022" s="14"/>
      <c r="AG1022" s="6"/>
      <c r="AH1022" s="6"/>
      <c r="AI1022" s="6"/>
    </row>
    <row r="1023" spans="1:41" ht="14.1" customHeight="1" x14ac:dyDescent="0.2">
      <c r="A1023" s="14"/>
      <c r="B1023" s="14"/>
      <c r="C1023" s="14"/>
      <c r="D1023" s="64"/>
      <c r="E1023" s="14"/>
      <c r="F1023" s="14"/>
      <c r="G1023" s="87"/>
      <c r="H1023" s="14"/>
      <c r="I1023" s="14"/>
      <c r="J1023" s="14"/>
      <c r="AG1023" s="89"/>
      <c r="AH1023" s="89"/>
      <c r="AI1023" s="89"/>
    </row>
    <row r="1024" spans="1:41" ht="14.1" customHeight="1" x14ac:dyDescent="0.2">
      <c r="B1024" s="14"/>
      <c r="C1024" s="14"/>
      <c r="D1024" s="64"/>
      <c r="E1024" s="14"/>
      <c r="F1024" s="14"/>
      <c r="G1024" s="87"/>
      <c r="H1024" s="14"/>
      <c r="J1024" s="14"/>
      <c r="K1024" s="64"/>
      <c r="R1024" s="38"/>
      <c r="S1024" s="6"/>
      <c r="T1024" s="6"/>
    </row>
    <row r="1025" spans="1:44" ht="14.1" customHeight="1" x14ac:dyDescent="0.2">
      <c r="A1025" s="14"/>
      <c r="B1025" s="14"/>
      <c r="C1025" s="14"/>
      <c r="D1025" s="64"/>
      <c r="E1025" s="14"/>
      <c r="F1025" s="14"/>
      <c r="G1025" s="87"/>
      <c r="H1025" s="14"/>
      <c r="J1025" s="14"/>
    </row>
    <row r="1026" spans="1:44" ht="14.1" customHeight="1" x14ac:dyDescent="0.2">
      <c r="A1026" s="14"/>
      <c r="B1026" s="14"/>
      <c r="C1026" s="14"/>
      <c r="D1026" s="64"/>
      <c r="E1026" s="14"/>
      <c r="F1026" s="14"/>
      <c r="G1026" s="87"/>
      <c r="I1026" s="14"/>
      <c r="J1026" s="14"/>
    </row>
    <row r="1027" spans="1:44" ht="14.1" customHeight="1" x14ac:dyDescent="0.2">
      <c r="A1027" s="14"/>
      <c r="H1027" s="14"/>
      <c r="I1027" s="14"/>
      <c r="J1027" s="14"/>
    </row>
    <row r="1028" spans="1:44" ht="14.1" customHeight="1" x14ac:dyDescent="0.2">
      <c r="A1028" s="14"/>
      <c r="D1028" s="38"/>
      <c r="H1028" s="14"/>
      <c r="J1028" s="14"/>
      <c r="O1028" s="38"/>
      <c r="P1028" s="6"/>
      <c r="AG1028" s="6"/>
      <c r="AH1028" s="6"/>
      <c r="AI1028" s="6"/>
    </row>
    <row r="1029" spans="1:44" ht="14.1" customHeight="1" x14ac:dyDescent="0.2">
      <c r="B1029" s="14"/>
      <c r="C1029" s="14"/>
      <c r="D1029" s="36"/>
      <c r="E1029" s="14"/>
      <c r="F1029" s="14"/>
      <c r="G1029" s="87"/>
      <c r="H1029" s="6"/>
      <c r="I1029" s="14"/>
      <c r="O1029" s="38"/>
      <c r="P1029" s="6"/>
      <c r="Q1029" s="76"/>
      <c r="AG1029" s="6"/>
      <c r="AH1029" s="6"/>
      <c r="AI1029" s="6"/>
    </row>
    <row r="1030" spans="1:44" ht="14.1" customHeight="1" x14ac:dyDescent="0.2">
      <c r="B1030" s="14"/>
      <c r="C1030" s="14"/>
      <c r="D1030" s="36"/>
      <c r="E1030" s="14"/>
      <c r="F1030" s="14"/>
      <c r="G1030" s="87"/>
      <c r="I1030" s="14"/>
      <c r="J1030" s="14"/>
    </row>
    <row r="1031" spans="1:44" ht="14.1" customHeight="1" x14ac:dyDescent="0.2">
      <c r="A1031" s="14"/>
      <c r="B1031" s="14"/>
      <c r="C1031" s="14"/>
      <c r="D1031" s="36"/>
      <c r="E1031" s="14"/>
      <c r="F1031" s="14"/>
      <c r="G1031" s="87"/>
      <c r="H1031" s="14"/>
      <c r="I1031" s="14"/>
      <c r="J1031" s="14"/>
    </row>
    <row r="1032" spans="1:44" ht="14.1" customHeight="1" x14ac:dyDescent="0.2">
      <c r="A1032" s="14"/>
      <c r="D1032" s="38"/>
      <c r="H1032" s="14"/>
      <c r="I1032" s="14"/>
      <c r="K1032" s="64"/>
      <c r="O1032" s="38"/>
      <c r="P1032" s="6"/>
    </row>
    <row r="1033" spans="1:44" ht="14.1" customHeight="1" x14ac:dyDescent="0.2">
      <c r="A1033" s="14"/>
      <c r="B1033" s="14"/>
      <c r="C1033" s="14"/>
      <c r="D1033" s="38"/>
      <c r="E1033" s="14"/>
      <c r="F1033" s="14"/>
      <c r="G1033" s="87"/>
      <c r="H1033" s="14"/>
      <c r="I1033" s="14"/>
      <c r="K1033" s="64"/>
    </row>
    <row r="1034" spans="1:44" ht="14.1" customHeight="1" x14ac:dyDescent="0.2">
      <c r="D1034" s="36"/>
      <c r="H1034" s="14"/>
      <c r="I1034" s="14"/>
      <c r="J1034" s="14"/>
      <c r="O1034" s="38"/>
      <c r="P1034" s="6"/>
      <c r="Z1034" s="38"/>
      <c r="AA1034" s="6"/>
    </row>
    <row r="1035" spans="1:44" ht="14.1" customHeight="1" x14ac:dyDescent="0.2">
      <c r="A1035" s="14"/>
      <c r="B1035" s="14"/>
      <c r="C1035" s="14"/>
      <c r="E1035" s="14"/>
      <c r="F1035" s="14"/>
      <c r="G1035" s="87"/>
      <c r="H1035" s="14"/>
      <c r="I1035" s="14"/>
      <c r="J1035" s="14"/>
      <c r="AB1035" s="76"/>
    </row>
    <row r="1036" spans="1:44" ht="14.1" customHeight="1" x14ac:dyDescent="0.2">
      <c r="B1036" s="14"/>
      <c r="C1036" s="14"/>
      <c r="E1036" s="14"/>
      <c r="F1036" s="14"/>
      <c r="G1036" s="87"/>
      <c r="H1036" s="14"/>
      <c r="I1036" s="14"/>
    </row>
    <row r="1037" spans="1:44" ht="14.1" customHeight="1" x14ac:dyDescent="0.2">
      <c r="A1037" s="14"/>
      <c r="B1037" s="14"/>
      <c r="C1037" s="14"/>
      <c r="D1037" s="36"/>
      <c r="E1037" s="14"/>
      <c r="F1037" s="14"/>
      <c r="G1037" s="87"/>
      <c r="I1037" s="14"/>
      <c r="J1037" s="14"/>
      <c r="AQ1037" s="6"/>
      <c r="AR1037" s="6"/>
    </row>
    <row r="1038" spans="1:44" ht="14.1" customHeight="1" x14ac:dyDescent="0.2">
      <c r="A1038" s="14"/>
      <c r="B1038" s="14"/>
      <c r="C1038" s="14"/>
      <c r="E1038" s="14"/>
      <c r="F1038" s="14"/>
      <c r="G1038" s="87"/>
      <c r="H1038" s="14"/>
      <c r="J1038" s="14"/>
      <c r="AQ1038" s="6"/>
      <c r="AR1038" s="6"/>
    </row>
    <row r="1039" spans="1:44" ht="14.1" customHeight="1" x14ac:dyDescent="0.2">
      <c r="A1039" s="14"/>
      <c r="B1039" s="14"/>
      <c r="C1039" s="14"/>
      <c r="E1039" s="14"/>
      <c r="F1039" s="14"/>
      <c r="G1039" s="87"/>
      <c r="H1039" s="14"/>
      <c r="I1039" s="14"/>
      <c r="J1039" s="14"/>
    </row>
    <row r="1040" spans="1:44" ht="14.1" customHeight="1" x14ac:dyDescent="0.2">
      <c r="A1040" s="14"/>
      <c r="B1040" s="14"/>
      <c r="C1040" s="14"/>
      <c r="E1040" s="14"/>
      <c r="F1040" s="14"/>
      <c r="G1040" s="87"/>
      <c r="I1040" s="14"/>
      <c r="J1040" s="14"/>
      <c r="K1040" s="64"/>
    </row>
    <row r="1041" spans="1:44" ht="14.1" customHeight="1" x14ac:dyDescent="0.2">
      <c r="A1041" s="14"/>
      <c r="B1041" s="14"/>
      <c r="C1041" s="14"/>
      <c r="E1041" s="14"/>
      <c r="F1041" s="14"/>
      <c r="G1041" s="87"/>
      <c r="H1041" s="14"/>
      <c r="I1041" s="14"/>
      <c r="J1041" s="14"/>
      <c r="K1041" s="64"/>
      <c r="AC1041" s="38"/>
      <c r="AD1041" s="6"/>
      <c r="AE1041" s="6"/>
      <c r="AF1041" s="76"/>
      <c r="AQ1041" s="6"/>
      <c r="AR1041" s="6"/>
    </row>
    <row r="1042" spans="1:44" ht="14.1" customHeight="1" x14ac:dyDescent="0.2">
      <c r="A1042" s="14"/>
      <c r="B1042" s="14"/>
      <c r="C1042" s="14"/>
      <c r="E1042" s="14"/>
      <c r="F1042" s="14"/>
      <c r="G1042" s="87"/>
      <c r="H1042" s="14"/>
      <c r="I1042" s="14"/>
      <c r="J1042" s="14"/>
    </row>
    <row r="1043" spans="1:44" ht="14.1" customHeight="1" x14ac:dyDescent="0.2">
      <c r="A1043" s="14"/>
      <c r="B1043" s="14"/>
      <c r="C1043" s="14"/>
      <c r="E1043" s="14"/>
      <c r="F1043" s="14"/>
      <c r="G1043" s="87"/>
      <c r="H1043" s="14"/>
      <c r="I1043" s="14"/>
      <c r="J1043" s="14"/>
      <c r="K1043" s="64"/>
      <c r="Z1043" s="38"/>
      <c r="AA1043" s="6"/>
      <c r="AQ1043" s="6"/>
      <c r="AR1043" s="6"/>
    </row>
    <row r="1044" spans="1:44" ht="14.1" customHeight="1" x14ac:dyDescent="0.2">
      <c r="A1044" s="14"/>
      <c r="B1044" s="14"/>
      <c r="C1044" s="14"/>
      <c r="E1044" s="14"/>
      <c r="F1044" s="14"/>
      <c r="G1044" s="87"/>
      <c r="H1044" s="14"/>
      <c r="I1044" s="14"/>
      <c r="J1044" s="14"/>
      <c r="K1044" s="64"/>
      <c r="Z1044" s="88"/>
      <c r="AA1044" s="89"/>
      <c r="AB1044" s="76"/>
    </row>
    <row r="1045" spans="1:44" ht="14.1" customHeight="1" x14ac:dyDescent="0.2">
      <c r="A1045" s="14"/>
      <c r="H1045" s="14"/>
      <c r="I1045" s="14"/>
      <c r="J1045" s="14"/>
      <c r="K1045" s="64"/>
      <c r="AB1045" s="90"/>
    </row>
    <row r="1046" spans="1:44" ht="14.1" customHeight="1" x14ac:dyDescent="0.2">
      <c r="A1046" s="14"/>
      <c r="B1046" s="14"/>
      <c r="C1046" s="14"/>
      <c r="E1046" s="14"/>
      <c r="F1046" s="14"/>
      <c r="G1046" s="87"/>
      <c r="H1046" s="14"/>
      <c r="I1046" s="14"/>
    </row>
    <row r="1047" spans="1:44" ht="14.1" customHeight="1" x14ac:dyDescent="0.2">
      <c r="B1047" s="14"/>
      <c r="C1047" s="14"/>
      <c r="E1047" s="14"/>
      <c r="F1047" s="14"/>
      <c r="G1047" s="87"/>
      <c r="H1047" s="14"/>
      <c r="I1047" s="14"/>
      <c r="J1047" s="14"/>
      <c r="W1047" s="38"/>
    </row>
    <row r="1048" spans="1:44" ht="14.1" customHeight="1" x14ac:dyDescent="0.2">
      <c r="A1048" s="14"/>
      <c r="D1048" s="38"/>
      <c r="H1048" s="14"/>
      <c r="I1048" s="14"/>
      <c r="J1048" s="14"/>
      <c r="K1048" s="64"/>
      <c r="W1048" s="38"/>
    </row>
    <row r="1049" spans="1:44" ht="14.1" customHeight="1" x14ac:dyDescent="0.2">
      <c r="A1049" s="14"/>
      <c r="B1049" s="14"/>
      <c r="C1049" s="14"/>
      <c r="E1049" s="14"/>
      <c r="F1049" s="14"/>
      <c r="G1049" s="87"/>
      <c r="H1049" s="14"/>
      <c r="J1049" s="14"/>
      <c r="K1049" s="64"/>
      <c r="Z1049" s="38"/>
      <c r="AA1049" s="6"/>
      <c r="AP1049" s="38"/>
    </row>
    <row r="1050" spans="1:44" ht="14.1" customHeight="1" x14ac:dyDescent="0.2">
      <c r="B1050" s="14"/>
      <c r="C1050" s="14"/>
      <c r="E1050" s="14"/>
      <c r="F1050" s="14"/>
      <c r="G1050" s="87"/>
      <c r="H1050" s="14"/>
      <c r="I1050" s="14"/>
      <c r="J1050" s="14"/>
      <c r="Z1050" s="38"/>
      <c r="AA1050" s="6"/>
      <c r="AB1050" s="76"/>
      <c r="AC1050" s="38"/>
      <c r="AD1050" s="6"/>
      <c r="AE1050" s="6"/>
      <c r="AF1050" s="76"/>
      <c r="AP1050" s="38"/>
    </row>
    <row r="1051" spans="1:44" ht="14.1" customHeight="1" x14ac:dyDescent="0.2">
      <c r="A1051" s="14"/>
      <c r="D1051" s="36"/>
      <c r="H1051" s="14"/>
      <c r="I1051" s="14"/>
      <c r="J1051" s="14"/>
      <c r="K1051" s="64"/>
      <c r="W1051" s="38"/>
      <c r="AB1051" s="76"/>
      <c r="AC1051" s="88"/>
      <c r="AD1051" s="89"/>
      <c r="AE1051" s="89"/>
      <c r="AF1051" s="90"/>
      <c r="AG1051" s="6"/>
      <c r="AH1051" s="6"/>
      <c r="AI1051" s="6"/>
    </row>
    <row r="1052" spans="1:44" ht="14.1" customHeight="1" x14ac:dyDescent="0.2">
      <c r="A1052" s="14"/>
      <c r="B1052" s="7"/>
      <c r="C1052" s="7"/>
      <c r="D1052" s="63"/>
      <c r="E1052" s="7"/>
      <c r="F1052" s="7"/>
      <c r="G1052" s="48"/>
      <c r="H1052" s="14"/>
      <c r="J1052" s="14"/>
    </row>
    <row r="1053" spans="1:44" ht="14.1" customHeight="1" x14ac:dyDescent="0.2">
      <c r="B1053" s="14"/>
      <c r="C1053" s="14"/>
      <c r="E1053" s="14"/>
      <c r="F1053" s="14"/>
      <c r="G1053" s="87"/>
      <c r="H1053" s="14"/>
      <c r="I1053" s="14"/>
      <c r="J1053" s="14"/>
      <c r="K1053" s="64"/>
      <c r="W1053" s="38"/>
      <c r="AP1053" s="38"/>
    </row>
    <row r="1054" spans="1:44" ht="14.1" customHeight="1" x14ac:dyDescent="0.2">
      <c r="A1054" s="7"/>
      <c r="B1054" s="14"/>
      <c r="C1054" s="14"/>
      <c r="D1054" s="38"/>
      <c r="E1054" s="14"/>
      <c r="F1054" s="14"/>
      <c r="G1054" s="87"/>
      <c r="H1054" s="14"/>
      <c r="I1054" s="14"/>
      <c r="J1054" s="14"/>
      <c r="K1054" s="64"/>
    </row>
    <row r="1055" spans="1:44" ht="14.1" customHeight="1" x14ac:dyDescent="0.2">
      <c r="A1055" s="14"/>
      <c r="B1055" s="14"/>
      <c r="C1055" s="14"/>
      <c r="E1055" s="14"/>
      <c r="F1055" s="14"/>
      <c r="G1055" s="87"/>
      <c r="H1055" s="14"/>
      <c r="I1055" s="14"/>
      <c r="J1055" s="14"/>
      <c r="K1055" s="64"/>
      <c r="AP1055" s="38"/>
    </row>
    <row r="1056" spans="1:44" ht="14.1" customHeight="1" x14ac:dyDescent="0.2">
      <c r="A1056" s="14"/>
      <c r="B1056" s="14"/>
      <c r="C1056" s="14"/>
      <c r="E1056" s="14"/>
      <c r="F1056" s="14"/>
      <c r="G1056" s="87"/>
      <c r="H1056" s="14"/>
      <c r="I1056" s="14"/>
      <c r="J1056" s="14"/>
      <c r="K1056" s="64"/>
      <c r="AC1056" s="38"/>
      <c r="AD1056" s="6"/>
      <c r="AE1056" s="6"/>
      <c r="AF1056" s="76"/>
    </row>
    <row r="1057" spans="1:44" ht="14.1" customHeight="1" x14ac:dyDescent="0.2">
      <c r="A1057" s="14"/>
      <c r="B1057" s="14"/>
      <c r="C1057" s="14"/>
      <c r="D1057" s="38"/>
      <c r="E1057" s="14"/>
      <c r="F1057" s="14"/>
      <c r="G1057" s="87"/>
      <c r="H1057" s="14"/>
      <c r="I1057" s="14"/>
      <c r="AC1057" s="38"/>
      <c r="AD1057" s="6"/>
      <c r="AE1057" s="6"/>
      <c r="AF1057" s="76"/>
    </row>
    <row r="1058" spans="1:44" ht="14.1" customHeight="1" x14ac:dyDescent="0.2">
      <c r="A1058" s="14"/>
      <c r="B1058" s="14"/>
      <c r="C1058" s="14"/>
      <c r="E1058" s="14"/>
      <c r="F1058" s="14"/>
      <c r="G1058" s="87"/>
      <c r="I1058" s="14"/>
      <c r="J1058" s="14"/>
      <c r="O1058" s="38"/>
      <c r="P1058" s="6"/>
    </row>
    <row r="1059" spans="1:44" ht="14.1" customHeight="1" x14ac:dyDescent="0.2">
      <c r="A1059" s="14"/>
      <c r="B1059" s="14"/>
      <c r="C1059" s="14"/>
      <c r="E1059" s="14"/>
      <c r="F1059" s="14"/>
      <c r="G1059" s="87"/>
      <c r="H1059" s="14"/>
      <c r="J1059" s="14"/>
      <c r="K1059" s="64"/>
    </row>
    <row r="1060" spans="1:44" ht="14.1" customHeight="1" x14ac:dyDescent="0.2">
      <c r="A1060" s="14"/>
      <c r="H1060" s="14"/>
      <c r="I1060" s="14"/>
      <c r="X1060" s="6"/>
      <c r="Y1060" s="76"/>
    </row>
    <row r="1061" spans="1:44" ht="14.1" customHeight="1" x14ac:dyDescent="0.2">
      <c r="A1061" s="14"/>
      <c r="B1061" s="14"/>
      <c r="C1061" s="14"/>
      <c r="E1061" s="14"/>
      <c r="F1061" s="14"/>
      <c r="G1061" s="87"/>
      <c r="H1061" s="14"/>
      <c r="I1061" s="14"/>
      <c r="J1061" s="14"/>
      <c r="U1061" s="6"/>
      <c r="V1061" s="76"/>
      <c r="X1061" s="6"/>
      <c r="Y1061" s="76"/>
    </row>
    <row r="1062" spans="1:44" ht="14.1" customHeight="1" x14ac:dyDescent="0.2">
      <c r="B1062" s="14"/>
      <c r="C1062" s="14"/>
      <c r="E1062" s="14"/>
      <c r="F1062" s="14"/>
      <c r="G1062" s="87"/>
      <c r="H1062" s="14"/>
      <c r="I1062" s="14"/>
      <c r="J1062" s="14"/>
      <c r="K1062" s="64"/>
      <c r="U1062" s="6"/>
      <c r="V1062" s="76"/>
    </row>
    <row r="1063" spans="1:44" ht="14.1" customHeight="1" x14ac:dyDescent="0.2">
      <c r="A1063" s="14"/>
      <c r="B1063" s="14"/>
      <c r="C1063" s="14"/>
      <c r="E1063" s="14"/>
      <c r="F1063" s="14"/>
      <c r="G1063" s="87"/>
      <c r="H1063" s="14"/>
      <c r="I1063" s="14"/>
      <c r="J1063" s="14"/>
      <c r="K1063" s="64"/>
    </row>
    <row r="1064" spans="1:44" ht="14.1" customHeight="1" x14ac:dyDescent="0.2">
      <c r="A1064" s="14"/>
      <c r="B1064" s="14"/>
      <c r="C1064" s="14"/>
      <c r="D1064" s="38"/>
      <c r="E1064" s="14"/>
      <c r="F1064" s="14"/>
      <c r="G1064" s="87"/>
      <c r="H1064" s="14"/>
      <c r="J1064" s="14"/>
      <c r="K1064" s="64"/>
      <c r="X1064" s="6"/>
      <c r="Y1064" s="76"/>
    </row>
    <row r="1065" spans="1:44" ht="14.1" customHeight="1" x14ac:dyDescent="0.2">
      <c r="A1065" s="14"/>
      <c r="B1065" s="14"/>
      <c r="C1065" s="14"/>
      <c r="E1065" s="14"/>
      <c r="F1065" s="14"/>
      <c r="G1065" s="87"/>
      <c r="H1065" s="14"/>
      <c r="J1065" s="14"/>
      <c r="U1065" s="6"/>
      <c r="V1065" s="76"/>
    </row>
    <row r="1066" spans="1:44" ht="14.1" customHeight="1" x14ac:dyDescent="0.2">
      <c r="A1066" s="14"/>
      <c r="B1066" s="14"/>
      <c r="C1066" s="14"/>
      <c r="D1066" s="38"/>
      <c r="E1066" s="14"/>
      <c r="F1066" s="14"/>
      <c r="G1066" s="87"/>
      <c r="H1066" s="14"/>
      <c r="I1066" s="14"/>
      <c r="J1066" s="14"/>
      <c r="K1066" s="64"/>
      <c r="X1066" s="6"/>
      <c r="Y1066" s="76"/>
    </row>
    <row r="1067" spans="1:44" ht="14.1" customHeight="1" x14ac:dyDescent="0.2">
      <c r="A1067" s="14"/>
      <c r="B1067" s="14"/>
      <c r="C1067" s="14"/>
      <c r="D1067" s="64"/>
      <c r="E1067" s="14"/>
      <c r="F1067" s="14"/>
      <c r="G1067" s="87"/>
      <c r="H1067" s="14"/>
      <c r="I1067" s="14"/>
      <c r="O1067" s="38"/>
      <c r="P1067" s="6"/>
      <c r="U1067" s="6"/>
      <c r="V1067" s="76"/>
      <c r="AQ1067" s="6"/>
      <c r="AR1067" s="6"/>
    </row>
    <row r="1068" spans="1:44" ht="14.1" customHeight="1" x14ac:dyDescent="0.2">
      <c r="A1068" s="14"/>
      <c r="B1068" s="14"/>
      <c r="C1068" s="14"/>
      <c r="E1068" s="14"/>
      <c r="F1068" s="14"/>
      <c r="G1068" s="87"/>
      <c r="H1068" s="14"/>
      <c r="I1068" s="14"/>
      <c r="J1068" s="14"/>
      <c r="O1068" s="88"/>
      <c r="P1068" s="89"/>
    </row>
    <row r="1069" spans="1:44" ht="14.1" customHeight="1" x14ac:dyDescent="0.2">
      <c r="A1069" s="14"/>
      <c r="H1069" s="14"/>
      <c r="I1069" s="14"/>
      <c r="J1069" s="14"/>
      <c r="K1069" s="64"/>
    </row>
    <row r="1070" spans="1:44" ht="14.1" customHeight="1" x14ac:dyDescent="0.2">
      <c r="A1070" s="14"/>
      <c r="B1070" s="6"/>
      <c r="C1070" s="6"/>
      <c r="E1070" s="6"/>
      <c r="F1070" s="6"/>
      <c r="G1070" s="76"/>
      <c r="H1070" s="14"/>
      <c r="J1070" s="14"/>
      <c r="K1070" s="64"/>
    </row>
    <row r="1071" spans="1:44" ht="14.1" customHeight="1" x14ac:dyDescent="0.2">
      <c r="B1071" s="7"/>
      <c r="C1071" s="7"/>
      <c r="E1071" s="7"/>
      <c r="F1071" s="7"/>
      <c r="G1071" s="48"/>
      <c r="I1071" s="14"/>
      <c r="J1071" s="14"/>
      <c r="L1071" s="14"/>
    </row>
    <row r="1072" spans="1:44" ht="14.1" customHeight="1" x14ac:dyDescent="0.2">
      <c r="A1072" s="6"/>
      <c r="B1072" s="7"/>
      <c r="C1072" s="7"/>
      <c r="E1072" s="7"/>
      <c r="F1072" s="7"/>
      <c r="G1072" s="48"/>
      <c r="K1072" s="64"/>
      <c r="M1072" s="6"/>
      <c r="N1072" s="6"/>
      <c r="Z1072" s="38"/>
      <c r="AA1072" s="6"/>
    </row>
    <row r="1073" spans="1:44" ht="14.1" customHeight="1" x14ac:dyDescent="0.2">
      <c r="A1073" s="7"/>
      <c r="B1073" s="7"/>
      <c r="C1073" s="7"/>
      <c r="D1073" s="64"/>
      <c r="E1073" s="7"/>
      <c r="F1073" s="7"/>
      <c r="G1073" s="48"/>
      <c r="H1073" s="14"/>
      <c r="I1073" s="14"/>
      <c r="K1073" s="64"/>
      <c r="M1073" s="6"/>
      <c r="N1073" s="6"/>
      <c r="O1073" s="38"/>
      <c r="P1073" s="6"/>
      <c r="AB1073" s="76"/>
      <c r="AM1073" s="38"/>
      <c r="AN1073" s="6"/>
      <c r="AO1073" s="6"/>
    </row>
    <row r="1074" spans="1:44" ht="14.1" customHeight="1" x14ac:dyDescent="0.2">
      <c r="A1074" s="7"/>
      <c r="B1074" s="6"/>
      <c r="C1074" s="6"/>
      <c r="E1074" s="6"/>
      <c r="F1074" s="6"/>
      <c r="G1074" s="76"/>
      <c r="J1074" s="14"/>
      <c r="K1074" s="64"/>
      <c r="O1074" s="38"/>
      <c r="P1074" s="6"/>
      <c r="AM1074" s="38"/>
      <c r="AN1074" s="6"/>
      <c r="AO1074" s="6"/>
    </row>
    <row r="1075" spans="1:44" ht="14.1" customHeight="1" x14ac:dyDescent="0.2">
      <c r="A1075" s="7"/>
      <c r="B1075" s="6"/>
      <c r="C1075" s="6"/>
      <c r="E1075" s="6"/>
      <c r="F1075" s="6"/>
      <c r="G1075" s="76"/>
      <c r="H1075" s="14"/>
      <c r="J1075" s="14"/>
      <c r="K1075" s="64"/>
      <c r="L1075" s="6"/>
    </row>
    <row r="1076" spans="1:44" ht="14.1" customHeight="1" x14ac:dyDescent="0.2">
      <c r="A1076" s="6"/>
      <c r="B1076" s="7"/>
      <c r="C1076" s="7"/>
      <c r="E1076" s="7"/>
      <c r="F1076" s="7"/>
      <c r="G1076" s="48"/>
      <c r="H1076" s="14"/>
      <c r="I1076" s="14"/>
      <c r="J1076" s="14"/>
      <c r="M1076" s="6"/>
      <c r="N1076" s="6"/>
      <c r="AQ1076" s="6"/>
      <c r="AR1076" s="6"/>
    </row>
    <row r="1077" spans="1:44" ht="14.1" customHeight="1" x14ac:dyDescent="0.2">
      <c r="A1077" s="6"/>
      <c r="D1077" s="38"/>
      <c r="H1077" s="14"/>
      <c r="I1077" s="14"/>
      <c r="J1077" s="14"/>
      <c r="W1077" s="38"/>
      <c r="AM1077" s="38"/>
      <c r="AN1077" s="6"/>
      <c r="AO1077" s="6"/>
      <c r="AQ1077" s="89"/>
      <c r="AR1077" s="89"/>
    </row>
    <row r="1078" spans="1:44" ht="14.1" customHeight="1" x14ac:dyDescent="0.2">
      <c r="A1078" s="7"/>
      <c r="I1078" s="14"/>
      <c r="M1078" s="6"/>
      <c r="N1078" s="6"/>
    </row>
    <row r="1079" spans="1:44" ht="14.1" customHeight="1" x14ac:dyDescent="0.2">
      <c r="B1079" s="7"/>
      <c r="C1079" s="7"/>
      <c r="E1079" s="7"/>
      <c r="F1079" s="7"/>
      <c r="G1079" s="48"/>
      <c r="J1079" s="14"/>
      <c r="K1079" s="64"/>
      <c r="L1079" s="6"/>
      <c r="AC1079" s="38"/>
      <c r="AD1079" s="6"/>
      <c r="AE1079" s="6"/>
      <c r="AF1079" s="76"/>
      <c r="AM1079" s="38"/>
      <c r="AN1079" s="6"/>
      <c r="AO1079" s="6"/>
      <c r="AP1079" s="38"/>
    </row>
    <row r="1080" spans="1:44" ht="14.1" customHeight="1" x14ac:dyDescent="0.2">
      <c r="H1080" s="14"/>
      <c r="I1080" s="14"/>
      <c r="K1080" s="64"/>
    </row>
    <row r="1081" spans="1:44" ht="14.1" customHeight="1" x14ac:dyDescent="0.2">
      <c r="A1081" s="7"/>
      <c r="H1081" s="14"/>
      <c r="J1081" s="14"/>
    </row>
    <row r="1082" spans="1:44" ht="14.1" customHeight="1" x14ac:dyDescent="0.2">
      <c r="D1082" s="38"/>
      <c r="H1082" s="14"/>
      <c r="I1082" s="14"/>
      <c r="AQ1082" s="6"/>
      <c r="AR1082" s="6"/>
    </row>
    <row r="1083" spans="1:44" ht="14.1" customHeight="1" x14ac:dyDescent="0.2">
      <c r="H1083" s="14"/>
      <c r="I1083" s="14"/>
      <c r="AQ1083" s="6"/>
      <c r="AR1083" s="6"/>
    </row>
    <row r="1084" spans="1:44" ht="14.1" customHeight="1" x14ac:dyDescent="0.2">
      <c r="H1084" s="14"/>
      <c r="I1084" s="14"/>
      <c r="J1084" s="14"/>
    </row>
    <row r="1085" spans="1:44" ht="14.1" customHeight="1" x14ac:dyDescent="0.2">
      <c r="H1085" s="14"/>
      <c r="I1085" s="14"/>
      <c r="J1085" s="14"/>
      <c r="K1085" s="64"/>
      <c r="AJ1085" s="38"/>
      <c r="AK1085" s="6"/>
      <c r="AL1085" s="6"/>
    </row>
    <row r="1086" spans="1:44" ht="14.1" customHeight="1" x14ac:dyDescent="0.2">
      <c r="H1086" s="14"/>
      <c r="I1086" s="14"/>
      <c r="J1086" s="14"/>
      <c r="W1086" s="38"/>
      <c r="AJ1086" s="38"/>
      <c r="AK1086" s="6"/>
      <c r="AL1086" s="6"/>
    </row>
    <row r="1087" spans="1:44" ht="14.1" customHeight="1" x14ac:dyDescent="0.2">
      <c r="H1087" s="14"/>
      <c r="I1087" s="14"/>
      <c r="K1087" s="64"/>
      <c r="W1087" s="88"/>
    </row>
    <row r="1088" spans="1:44" ht="14.1" customHeight="1" x14ac:dyDescent="0.2">
      <c r="H1088" s="14"/>
      <c r="I1088" s="14"/>
      <c r="J1088" s="14"/>
      <c r="R1088" s="38"/>
      <c r="S1088" s="6"/>
      <c r="T1088" s="6"/>
      <c r="AP1088" s="38"/>
    </row>
    <row r="1089" spans="1:42" ht="14.1" customHeight="1" x14ac:dyDescent="0.2">
      <c r="H1089" s="14"/>
      <c r="I1089" s="14"/>
      <c r="R1089" s="38"/>
      <c r="S1089" s="6"/>
      <c r="T1089" s="6"/>
      <c r="AJ1089" s="38"/>
      <c r="AK1089" s="6"/>
      <c r="AL1089" s="6"/>
      <c r="AP1089" s="88"/>
    </row>
    <row r="1090" spans="1:42" ht="14.1" customHeight="1" x14ac:dyDescent="0.2">
      <c r="B1090" s="6"/>
      <c r="C1090" s="6"/>
      <c r="E1090" s="6"/>
      <c r="F1090" s="6"/>
      <c r="G1090" s="76"/>
      <c r="H1090" s="14"/>
      <c r="I1090" s="14"/>
      <c r="J1090" s="14"/>
      <c r="X1090" s="6"/>
      <c r="Y1090" s="76"/>
    </row>
    <row r="1091" spans="1:42" ht="14.1" customHeight="1" x14ac:dyDescent="0.2">
      <c r="H1091" s="14"/>
      <c r="J1091" s="14"/>
      <c r="U1091" s="6"/>
      <c r="V1091" s="76"/>
      <c r="AJ1091" s="38"/>
      <c r="AK1091" s="6"/>
      <c r="AL1091" s="6"/>
    </row>
    <row r="1092" spans="1:42" ht="14.1" customHeight="1" x14ac:dyDescent="0.2">
      <c r="A1092" s="6"/>
      <c r="H1092" s="14"/>
      <c r="I1092" s="14"/>
      <c r="J1092" s="14"/>
      <c r="K1092" s="64"/>
      <c r="Q1092" s="87"/>
      <c r="R1092" s="38"/>
      <c r="S1092" s="6"/>
      <c r="T1092" s="6"/>
      <c r="W1092" s="38"/>
    </row>
    <row r="1093" spans="1:42" ht="14.1" customHeight="1" x14ac:dyDescent="0.2">
      <c r="B1093" s="7"/>
      <c r="C1093" s="7"/>
      <c r="E1093" s="7"/>
      <c r="F1093" s="7"/>
      <c r="G1093" s="48"/>
      <c r="H1093" s="14"/>
      <c r="I1093" s="14"/>
      <c r="J1093" s="14"/>
      <c r="Q1093" s="87"/>
      <c r="W1093" s="38"/>
    </row>
    <row r="1094" spans="1:42" ht="14.1" customHeight="1" x14ac:dyDescent="0.2">
      <c r="B1094" s="16"/>
      <c r="C1094" s="16"/>
      <c r="E1094" s="16"/>
      <c r="F1094" s="16"/>
      <c r="G1094" s="73"/>
      <c r="H1094" s="14"/>
      <c r="J1094" s="14"/>
      <c r="K1094" s="64"/>
      <c r="Q1094" s="87"/>
      <c r="R1094" s="38"/>
      <c r="S1094" s="6"/>
      <c r="T1094" s="6"/>
      <c r="AP1094" s="38"/>
    </row>
    <row r="1095" spans="1:42" ht="14.1" customHeight="1" x14ac:dyDescent="0.2">
      <c r="A1095" s="7"/>
      <c r="H1095" s="14"/>
      <c r="I1095" s="14"/>
      <c r="J1095" s="14"/>
      <c r="AP1095" s="38"/>
    </row>
    <row r="1096" spans="1:42" ht="14.1" customHeight="1" x14ac:dyDescent="0.2">
      <c r="A1096" s="16"/>
      <c r="B1096" s="6"/>
      <c r="C1096" s="6"/>
      <c r="D1096" s="63"/>
      <c r="E1096" s="6"/>
      <c r="F1096" s="6"/>
      <c r="G1096" s="76"/>
      <c r="H1096" s="14"/>
      <c r="J1096" s="14"/>
      <c r="K1096" s="64"/>
      <c r="O1096" s="38"/>
      <c r="P1096" s="6"/>
      <c r="Q1096" s="87"/>
    </row>
    <row r="1097" spans="1:42" ht="14.1" customHeight="1" x14ac:dyDescent="0.2">
      <c r="H1097" s="14"/>
      <c r="J1097" s="14"/>
    </row>
    <row r="1098" spans="1:42" ht="14.1" customHeight="1" x14ac:dyDescent="0.2">
      <c r="A1098" s="6"/>
      <c r="H1098" s="14"/>
      <c r="I1098" s="14"/>
      <c r="J1098" s="14"/>
      <c r="K1098" s="64"/>
    </row>
    <row r="1099" spans="1:42" ht="14.1" customHeight="1" x14ac:dyDescent="0.2">
      <c r="B1099" s="6"/>
      <c r="C1099" s="6"/>
      <c r="E1099" s="6"/>
      <c r="F1099" s="6"/>
      <c r="G1099" s="76"/>
      <c r="H1099" s="14"/>
      <c r="I1099" s="14"/>
      <c r="Q1099" s="87"/>
      <c r="X1099" s="6"/>
      <c r="Y1099" s="76"/>
    </row>
    <row r="1100" spans="1:42" ht="14.1" customHeight="1" x14ac:dyDescent="0.2">
      <c r="H1100" s="14"/>
      <c r="J1100" s="14"/>
      <c r="U1100" s="6"/>
      <c r="V1100" s="76"/>
      <c r="X1100" s="89"/>
      <c r="Y1100" s="90"/>
    </row>
    <row r="1101" spans="1:42" ht="14.1" customHeight="1" x14ac:dyDescent="0.2">
      <c r="A1101" s="6"/>
      <c r="H1101" s="14"/>
      <c r="I1101" s="14"/>
      <c r="J1101" s="14"/>
      <c r="L1101" s="6"/>
      <c r="U1101" s="89"/>
      <c r="V1101" s="90"/>
    </row>
    <row r="1102" spans="1:42" ht="14.1" customHeight="1" x14ac:dyDescent="0.2">
      <c r="H1102" s="14"/>
      <c r="I1102" s="14"/>
      <c r="M1102" s="6"/>
      <c r="N1102" s="6"/>
    </row>
    <row r="1103" spans="1:42" ht="14.1" customHeight="1" x14ac:dyDescent="0.2">
      <c r="I1103" s="14"/>
      <c r="J1103" s="14"/>
      <c r="K1103" s="64"/>
      <c r="AM1103" s="38"/>
      <c r="AN1103" s="6"/>
      <c r="AO1103" s="6"/>
    </row>
    <row r="1104" spans="1:42" ht="14.1" customHeight="1" x14ac:dyDescent="0.2">
      <c r="D1104" s="64"/>
      <c r="H1104" s="14"/>
    </row>
    <row r="1105" spans="1:44" ht="14.1" customHeight="1" x14ac:dyDescent="0.2">
      <c r="D1105" s="64"/>
      <c r="H1105" s="14"/>
      <c r="I1105" s="14"/>
      <c r="X1105" s="6"/>
      <c r="Y1105" s="76"/>
      <c r="AQ1105" s="6"/>
      <c r="AR1105" s="6"/>
    </row>
    <row r="1106" spans="1:44" ht="14.1" customHeight="1" x14ac:dyDescent="0.2">
      <c r="B1106" s="6"/>
      <c r="C1106" s="6"/>
      <c r="D1106" s="64"/>
      <c r="E1106" s="6"/>
      <c r="F1106" s="6"/>
      <c r="G1106" s="76"/>
      <c r="H1106" s="14"/>
      <c r="I1106" s="14"/>
      <c r="J1106" s="14"/>
      <c r="U1106" s="6"/>
      <c r="V1106" s="76"/>
      <c r="X1106" s="6"/>
      <c r="Y1106" s="76"/>
    </row>
    <row r="1107" spans="1:44" ht="14.1" customHeight="1" x14ac:dyDescent="0.2">
      <c r="D1107" s="64"/>
      <c r="H1107" s="14"/>
      <c r="I1107" s="14"/>
      <c r="J1107" s="14"/>
      <c r="U1107" s="6"/>
      <c r="V1107" s="76"/>
    </row>
    <row r="1108" spans="1:44" ht="14.1" customHeight="1" x14ac:dyDescent="0.2">
      <c r="A1108" s="6"/>
      <c r="B1108" s="6"/>
      <c r="C1108" s="6"/>
      <c r="D1108" s="64"/>
      <c r="E1108" s="6"/>
      <c r="F1108" s="6"/>
      <c r="G1108" s="76"/>
      <c r="H1108" s="14"/>
      <c r="I1108" s="14"/>
    </row>
    <row r="1109" spans="1:44" ht="14.1" customHeight="1" x14ac:dyDescent="0.2">
      <c r="B1109" s="14"/>
      <c r="C1109" s="14"/>
      <c r="E1109" s="14"/>
      <c r="F1109" s="14"/>
      <c r="G1109" s="87"/>
      <c r="H1109" s="14"/>
      <c r="I1109" s="14"/>
      <c r="J1109" s="14"/>
    </row>
    <row r="1110" spans="1:44" ht="14.1" customHeight="1" x14ac:dyDescent="0.2">
      <c r="A1110" s="6"/>
      <c r="D1110" s="64"/>
      <c r="H1110" s="14"/>
      <c r="I1110" s="14"/>
      <c r="J1110" s="14"/>
    </row>
    <row r="1111" spans="1:44" ht="14.1" customHeight="1" x14ac:dyDescent="0.2">
      <c r="A1111" s="14"/>
      <c r="I1111" s="14"/>
      <c r="J1111" s="14"/>
      <c r="M1111" s="6"/>
      <c r="N1111" s="6"/>
    </row>
    <row r="1112" spans="1:44" ht="14.1" customHeight="1" x14ac:dyDescent="0.2">
      <c r="D1112" s="64"/>
      <c r="H1112" s="14"/>
      <c r="I1112" s="14"/>
      <c r="M1112" s="89"/>
      <c r="N1112" s="89"/>
      <c r="AM1112" s="38"/>
      <c r="AN1112" s="6"/>
      <c r="AO1112" s="6"/>
    </row>
    <row r="1113" spans="1:44" ht="14.1" customHeight="1" x14ac:dyDescent="0.2">
      <c r="H1113" s="14"/>
      <c r="I1113" s="14"/>
      <c r="J1113" s="14"/>
      <c r="K1113" s="64"/>
      <c r="AM1113" s="88"/>
      <c r="AN1113" s="89"/>
      <c r="AO1113" s="89"/>
    </row>
    <row r="1114" spans="1:44" ht="14.1" customHeight="1" x14ac:dyDescent="0.2">
      <c r="D1114" s="64"/>
      <c r="H1114" s="14"/>
      <c r="I1114" s="14"/>
      <c r="J1114" s="14"/>
      <c r="K1114" s="38"/>
    </row>
    <row r="1115" spans="1:44" ht="14.1" customHeight="1" x14ac:dyDescent="0.2">
      <c r="B1115" s="14"/>
      <c r="C1115" s="14"/>
      <c r="E1115" s="14"/>
      <c r="F1115" s="14"/>
      <c r="G1115" s="87"/>
      <c r="H1115" s="14"/>
      <c r="I1115" s="14"/>
      <c r="J1115" s="14"/>
      <c r="W1115" s="38"/>
      <c r="AJ1115" s="38"/>
      <c r="AK1115" s="6"/>
      <c r="AL1115" s="6"/>
    </row>
    <row r="1116" spans="1:44" ht="14.1" customHeight="1" x14ac:dyDescent="0.2">
      <c r="D1116" s="64"/>
      <c r="I1116" s="14"/>
      <c r="J1116" s="14"/>
      <c r="K1116" s="64"/>
    </row>
    <row r="1117" spans="1:44" ht="14.1" customHeight="1" x14ac:dyDescent="0.2">
      <c r="A1117" s="14"/>
      <c r="D1117" s="64"/>
      <c r="I1117" s="14"/>
      <c r="J1117" s="14"/>
      <c r="K1117" s="64"/>
      <c r="M1117" s="6"/>
      <c r="N1117" s="6"/>
      <c r="AP1117" s="38"/>
    </row>
    <row r="1118" spans="1:44" ht="14.1" customHeight="1" x14ac:dyDescent="0.2">
      <c r="D1118" s="64"/>
      <c r="H1118" s="14"/>
      <c r="J1118" s="14"/>
      <c r="M1118" s="6"/>
      <c r="N1118" s="6"/>
      <c r="R1118" s="38"/>
      <c r="S1118" s="6"/>
      <c r="T1118" s="6"/>
      <c r="AM1118" s="38"/>
      <c r="AN1118" s="6"/>
      <c r="AO1118" s="6"/>
    </row>
    <row r="1119" spans="1:44" ht="14.1" customHeight="1" x14ac:dyDescent="0.2">
      <c r="B1119" s="6"/>
      <c r="C1119" s="6"/>
      <c r="E1119" s="6"/>
      <c r="F1119" s="6"/>
      <c r="G1119" s="76"/>
      <c r="H1119" s="14"/>
      <c r="I1119" s="14"/>
      <c r="J1119" s="14"/>
      <c r="AM1119" s="38"/>
      <c r="AN1119" s="6"/>
      <c r="AO1119" s="6"/>
    </row>
    <row r="1120" spans="1:44" ht="14.1" customHeight="1" x14ac:dyDescent="0.2">
      <c r="D1120" s="64"/>
      <c r="H1120" s="14"/>
      <c r="I1120" s="14"/>
      <c r="J1120" s="14"/>
    </row>
    <row r="1121" spans="1:38" ht="14.1" customHeight="1" x14ac:dyDescent="0.2">
      <c r="A1121" s="6"/>
      <c r="D1121" s="64"/>
      <c r="I1121" s="14"/>
      <c r="J1121" s="14"/>
    </row>
    <row r="1122" spans="1:38" ht="14.1" customHeight="1" x14ac:dyDescent="0.2">
      <c r="H1122" s="14"/>
      <c r="J1122" s="14"/>
    </row>
    <row r="1123" spans="1:38" ht="14.1" customHeight="1" x14ac:dyDescent="0.2">
      <c r="D1123" s="64"/>
      <c r="I1123" s="14"/>
      <c r="J1123" s="14"/>
    </row>
    <row r="1124" spans="1:38" ht="14.1" customHeight="1" x14ac:dyDescent="0.2">
      <c r="B1124" s="6"/>
      <c r="C1124" s="6"/>
      <c r="E1124" s="6"/>
      <c r="F1124" s="6"/>
      <c r="G1124" s="76"/>
      <c r="H1124" s="14"/>
      <c r="J1124" s="14"/>
      <c r="K1124" s="64"/>
      <c r="AJ1124" s="38"/>
      <c r="AK1124" s="6"/>
      <c r="AL1124" s="6"/>
    </row>
    <row r="1125" spans="1:38" ht="14.1" customHeight="1" x14ac:dyDescent="0.2">
      <c r="H1125" s="14"/>
      <c r="I1125" s="14"/>
      <c r="J1125" s="14"/>
      <c r="AJ1125" s="88"/>
      <c r="AK1125" s="89"/>
      <c r="AL1125" s="89"/>
    </row>
    <row r="1126" spans="1:38" ht="14.1" customHeight="1" x14ac:dyDescent="0.2">
      <c r="A1126" s="6"/>
      <c r="H1126" s="14"/>
    </row>
    <row r="1127" spans="1:38" ht="14.1" customHeight="1" x14ac:dyDescent="0.2">
      <c r="H1127" s="14"/>
      <c r="J1127" s="14"/>
      <c r="Q1127" s="76"/>
      <c r="R1127" s="38"/>
      <c r="S1127" s="6"/>
      <c r="T1127" s="6"/>
    </row>
    <row r="1128" spans="1:38" ht="14.1" customHeight="1" x14ac:dyDescent="0.2">
      <c r="D1128" s="63"/>
      <c r="H1128" s="14"/>
      <c r="I1128" s="14"/>
      <c r="J1128" s="14"/>
      <c r="K1128" s="64"/>
      <c r="R1128" s="88"/>
      <c r="S1128" s="89"/>
      <c r="T1128" s="89"/>
      <c r="X1128" s="6"/>
      <c r="Y1128" s="76"/>
    </row>
    <row r="1129" spans="1:38" ht="14.1" customHeight="1" x14ac:dyDescent="0.2">
      <c r="H1129" s="14"/>
      <c r="I1129" s="14"/>
      <c r="J1129" s="14"/>
      <c r="U1129" s="6"/>
      <c r="V1129" s="76"/>
    </row>
    <row r="1130" spans="1:38" ht="14.1" customHeight="1" x14ac:dyDescent="0.2">
      <c r="H1130" s="14"/>
      <c r="K1130" s="64"/>
      <c r="AJ1130" s="38"/>
      <c r="AK1130" s="6"/>
      <c r="AL1130" s="6"/>
    </row>
    <row r="1131" spans="1:38" ht="14.1" customHeight="1" x14ac:dyDescent="0.2">
      <c r="H1131" s="14"/>
      <c r="I1131" s="14"/>
      <c r="J1131" s="14"/>
      <c r="AJ1131" s="38"/>
      <c r="AK1131" s="6"/>
      <c r="AL1131" s="6"/>
    </row>
    <row r="1132" spans="1:38" ht="14.1" customHeight="1" x14ac:dyDescent="0.2">
      <c r="H1132" s="14"/>
    </row>
    <row r="1133" spans="1:38" ht="14.1" customHeight="1" x14ac:dyDescent="0.2">
      <c r="H1133" s="14"/>
      <c r="I1133" s="14"/>
      <c r="J1133" s="14"/>
      <c r="R1133" s="38"/>
      <c r="S1133" s="6"/>
      <c r="T1133" s="6"/>
    </row>
    <row r="1134" spans="1:38" ht="14.1" customHeight="1" x14ac:dyDescent="0.2">
      <c r="I1134" s="14"/>
      <c r="R1134" s="38"/>
      <c r="S1134" s="6"/>
      <c r="T1134" s="6"/>
    </row>
    <row r="1135" spans="1:38" ht="14.1" customHeight="1" x14ac:dyDescent="0.2">
      <c r="D1135" s="64"/>
      <c r="H1135" s="14"/>
      <c r="I1135" s="14"/>
    </row>
    <row r="1136" spans="1:38" ht="14.1" customHeight="1" x14ac:dyDescent="0.2">
      <c r="H1136" s="14"/>
      <c r="J1136" s="14"/>
    </row>
    <row r="1137" spans="1:41" ht="14.1" customHeight="1" x14ac:dyDescent="0.2">
      <c r="D1137" s="64"/>
      <c r="J1137" s="14"/>
      <c r="K1137" s="64"/>
    </row>
    <row r="1138" spans="1:41" ht="14.1" customHeight="1" x14ac:dyDescent="0.2">
      <c r="B1138" s="16"/>
      <c r="C1138" s="16"/>
      <c r="E1138" s="16"/>
      <c r="F1138" s="16"/>
      <c r="G1138" s="73"/>
      <c r="H1138" s="14"/>
      <c r="I1138" s="14"/>
    </row>
    <row r="1139" spans="1:41" ht="14.1" customHeight="1" x14ac:dyDescent="0.2">
      <c r="H1139" s="14"/>
      <c r="I1139" s="14"/>
      <c r="J1139" s="14"/>
      <c r="L1139" s="6"/>
    </row>
    <row r="1140" spans="1:41" ht="14.1" customHeight="1" x14ac:dyDescent="0.2">
      <c r="A1140" s="16"/>
      <c r="I1140" s="14"/>
      <c r="K1140" s="64"/>
      <c r="M1140" s="6"/>
      <c r="N1140" s="6"/>
    </row>
    <row r="1141" spans="1:41" ht="14.1" customHeight="1" x14ac:dyDescent="0.2">
      <c r="D1141" s="36"/>
      <c r="H1141" s="7"/>
      <c r="I1141" s="6"/>
      <c r="J1141" s="14"/>
      <c r="AM1141" s="38"/>
      <c r="AN1141" s="6"/>
      <c r="AO1141" s="6"/>
    </row>
    <row r="1142" spans="1:41" ht="14.1" customHeight="1" x14ac:dyDescent="0.2">
      <c r="H1142" s="14"/>
      <c r="J1142" s="14"/>
      <c r="K1142" s="64"/>
    </row>
    <row r="1143" spans="1:41" ht="14.1" customHeight="1" x14ac:dyDescent="0.2">
      <c r="D1143" s="64"/>
      <c r="H1143" s="14"/>
      <c r="J1143" s="14"/>
    </row>
    <row r="1144" spans="1:41" ht="14.1" customHeight="1" x14ac:dyDescent="0.2">
      <c r="H1144" s="14"/>
      <c r="L1144" s="89"/>
    </row>
    <row r="1145" spans="1:41" ht="14.1" customHeight="1" x14ac:dyDescent="0.2">
      <c r="D1145" s="64"/>
      <c r="H1145" s="14"/>
    </row>
    <row r="1146" spans="1:41" ht="14.1" customHeight="1" x14ac:dyDescent="0.2">
      <c r="B1146" s="14"/>
      <c r="C1146" s="14"/>
      <c r="D1146" s="64"/>
      <c r="E1146" s="14"/>
      <c r="F1146" s="14"/>
      <c r="G1146" s="87"/>
      <c r="H1146" s="14"/>
      <c r="J1146" s="14"/>
    </row>
    <row r="1147" spans="1:41" ht="14.1" customHeight="1" x14ac:dyDescent="0.2">
      <c r="B1147" s="14"/>
      <c r="C1147" s="14"/>
      <c r="D1147" s="64"/>
      <c r="E1147" s="14"/>
      <c r="F1147" s="14"/>
      <c r="G1147" s="87"/>
      <c r="H1147" s="14"/>
      <c r="J1147" s="14"/>
      <c r="K1147" s="64"/>
    </row>
    <row r="1148" spans="1:41" ht="14.1" customHeight="1" x14ac:dyDescent="0.2">
      <c r="A1148" s="14"/>
      <c r="B1148" s="14"/>
      <c r="C1148" s="14"/>
      <c r="E1148" s="14"/>
      <c r="F1148" s="14"/>
      <c r="G1148" s="87"/>
      <c r="H1148" s="14"/>
      <c r="J1148" s="14"/>
    </row>
    <row r="1149" spans="1:41" ht="14.1" customHeight="1" x14ac:dyDescent="0.2">
      <c r="A1149" s="14"/>
      <c r="B1149" s="14"/>
      <c r="C1149" s="14"/>
      <c r="E1149" s="14"/>
      <c r="F1149" s="14"/>
      <c r="G1149" s="87"/>
      <c r="J1149" s="6"/>
      <c r="K1149" s="64"/>
      <c r="L1149" s="6"/>
      <c r="AG1149" s="6"/>
      <c r="AH1149" s="6"/>
      <c r="AI1149" s="6"/>
    </row>
    <row r="1150" spans="1:41" ht="14.1" customHeight="1" x14ac:dyDescent="0.2">
      <c r="A1150" s="14"/>
      <c r="B1150" s="14"/>
      <c r="C1150" s="14"/>
      <c r="E1150" s="14"/>
      <c r="F1150" s="14"/>
      <c r="G1150" s="87"/>
      <c r="H1150" s="14"/>
    </row>
    <row r="1151" spans="1:41" ht="14.1" customHeight="1" x14ac:dyDescent="0.2">
      <c r="A1151" s="14"/>
      <c r="D1151" s="64"/>
      <c r="H1151" s="14"/>
      <c r="I1151" s="14"/>
    </row>
    <row r="1152" spans="1:41" ht="14.1" customHeight="1" x14ac:dyDescent="0.2">
      <c r="A1152" s="14"/>
      <c r="B1152" s="14"/>
      <c r="C1152" s="14"/>
      <c r="E1152" s="14"/>
      <c r="F1152" s="14"/>
      <c r="G1152" s="87"/>
      <c r="H1152" s="14"/>
    </row>
    <row r="1153" spans="1:38" ht="14.1" customHeight="1" x14ac:dyDescent="0.2">
      <c r="D1153" s="64"/>
      <c r="H1153" s="14"/>
      <c r="AJ1153" s="38"/>
      <c r="AK1153" s="6"/>
      <c r="AL1153" s="6"/>
    </row>
    <row r="1154" spans="1:38" ht="14.1" customHeight="1" x14ac:dyDescent="0.2">
      <c r="A1154" s="14"/>
      <c r="B1154" s="14"/>
      <c r="C1154" s="14"/>
      <c r="E1154" s="14"/>
      <c r="F1154" s="14"/>
      <c r="G1154" s="87"/>
      <c r="H1154" s="14"/>
      <c r="L1154" s="6"/>
    </row>
    <row r="1155" spans="1:38" ht="14.1" customHeight="1" x14ac:dyDescent="0.2">
      <c r="H1155" s="14"/>
      <c r="I1155" s="14"/>
    </row>
    <row r="1156" spans="1:38" ht="14.1" customHeight="1" x14ac:dyDescent="0.2">
      <c r="A1156" s="14"/>
      <c r="B1156" s="14"/>
      <c r="C1156" s="14"/>
      <c r="E1156" s="14"/>
      <c r="F1156" s="14"/>
      <c r="G1156" s="87"/>
      <c r="H1156" s="14"/>
      <c r="R1156" s="38"/>
      <c r="S1156" s="6"/>
      <c r="T1156" s="6"/>
    </row>
    <row r="1157" spans="1:38" ht="14.1" customHeight="1" x14ac:dyDescent="0.2">
      <c r="H1157" s="14"/>
      <c r="K1157" s="38"/>
    </row>
    <row r="1158" spans="1:38" ht="14.1" customHeight="1" x14ac:dyDescent="0.2">
      <c r="A1158" s="14"/>
      <c r="B1158" s="14"/>
      <c r="C1158" s="14"/>
      <c r="E1158" s="14"/>
      <c r="F1158" s="14"/>
      <c r="G1158" s="87"/>
      <c r="I1158" s="14"/>
      <c r="K1158" s="38"/>
    </row>
    <row r="1159" spans="1:38" ht="14.1" customHeight="1" x14ac:dyDescent="0.2">
      <c r="B1159" s="14"/>
      <c r="C1159" s="14"/>
      <c r="E1159" s="14"/>
      <c r="F1159" s="14"/>
      <c r="G1159" s="87"/>
      <c r="H1159" s="6"/>
      <c r="J1159" s="14"/>
      <c r="O1159" s="64"/>
      <c r="P1159" s="14"/>
    </row>
    <row r="1160" spans="1:38" ht="14.1" customHeight="1" x14ac:dyDescent="0.2">
      <c r="A1160" s="14"/>
      <c r="B1160" s="14"/>
      <c r="C1160" s="14"/>
      <c r="E1160" s="14"/>
      <c r="F1160" s="14"/>
      <c r="G1160" s="87"/>
      <c r="H1160" s="7"/>
      <c r="O1160" s="64"/>
      <c r="P1160" s="14"/>
    </row>
    <row r="1161" spans="1:38" ht="14.1" customHeight="1" x14ac:dyDescent="0.2">
      <c r="A1161" s="14"/>
      <c r="H1161" s="7"/>
      <c r="K1161" s="64"/>
      <c r="O1161" s="64"/>
      <c r="P1161" s="14"/>
    </row>
    <row r="1162" spans="1:38" ht="14.1" customHeight="1" x14ac:dyDescent="0.2">
      <c r="A1162" s="14"/>
      <c r="B1162" s="14"/>
      <c r="C1162" s="14"/>
      <c r="E1162" s="14"/>
      <c r="F1162" s="14"/>
      <c r="G1162" s="87"/>
      <c r="H1162" s="7"/>
    </row>
    <row r="1163" spans="1:38" ht="14.1" customHeight="1" x14ac:dyDescent="0.2">
      <c r="B1163" s="14"/>
      <c r="C1163" s="14"/>
      <c r="E1163" s="14"/>
      <c r="F1163" s="14"/>
      <c r="G1163" s="87"/>
      <c r="H1163" s="6"/>
      <c r="J1163" s="14"/>
      <c r="K1163" s="38"/>
      <c r="O1163" s="64"/>
      <c r="P1163" s="14"/>
    </row>
    <row r="1164" spans="1:38" ht="14.1" customHeight="1" x14ac:dyDescent="0.2">
      <c r="A1164" s="14"/>
      <c r="D1164" s="64"/>
      <c r="H1164" s="6"/>
    </row>
    <row r="1165" spans="1:38" ht="14.1" customHeight="1" x14ac:dyDescent="0.2">
      <c r="A1165" s="14"/>
      <c r="B1165" s="14"/>
      <c r="C1165" s="14"/>
      <c r="E1165" s="14"/>
      <c r="F1165" s="14"/>
      <c r="G1165" s="87"/>
      <c r="H1165" s="7"/>
      <c r="K1165" s="64"/>
    </row>
    <row r="1166" spans="1:38" ht="14.1" customHeight="1" x14ac:dyDescent="0.2">
      <c r="D1166" s="64"/>
      <c r="I1166" s="14"/>
      <c r="J1166" s="14"/>
      <c r="K1166" s="64"/>
      <c r="O1166" s="64"/>
      <c r="P1166" s="14"/>
    </row>
    <row r="1167" spans="1:38" ht="14.1" customHeight="1" x14ac:dyDescent="0.2">
      <c r="A1167" s="14"/>
      <c r="I1167" s="14"/>
    </row>
    <row r="1168" spans="1:38" ht="14.1" customHeight="1" x14ac:dyDescent="0.2">
      <c r="H1168" s="7"/>
      <c r="I1168" s="14"/>
    </row>
    <row r="1169" spans="1:32" ht="14.1" customHeight="1" x14ac:dyDescent="0.2">
      <c r="D1169" s="64"/>
    </row>
    <row r="1170" spans="1:32" ht="14.1" customHeight="1" x14ac:dyDescent="0.2">
      <c r="B1170" s="16"/>
      <c r="C1170" s="16"/>
      <c r="D1170" s="64"/>
      <c r="E1170" s="16"/>
      <c r="F1170" s="16"/>
      <c r="G1170" s="73"/>
      <c r="I1170" s="14"/>
      <c r="K1170" s="64"/>
      <c r="Z1170" s="38"/>
      <c r="AA1170" s="6"/>
    </row>
    <row r="1171" spans="1:32" ht="14.1" customHeight="1" x14ac:dyDescent="0.2">
      <c r="AB1171" s="76"/>
    </row>
    <row r="1172" spans="1:32" ht="14.1" customHeight="1" x14ac:dyDescent="0.2">
      <c r="A1172" s="16"/>
      <c r="I1172" s="14"/>
    </row>
    <row r="1173" spans="1:32" ht="14.1" customHeight="1" x14ac:dyDescent="0.2">
      <c r="D1173" s="64"/>
    </row>
    <row r="1174" spans="1:32" ht="14.1" customHeight="1" x14ac:dyDescent="0.2">
      <c r="I1174" s="14"/>
      <c r="J1174" s="14"/>
    </row>
    <row r="1175" spans="1:32" ht="14.1" customHeight="1" x14ac:dyDescent="0.2">
      <c r="I1175" s="14"/>
      <c r="J1175" s="14"/>
      <c r="K1175" s="64"/>
    </row>
    <row r="1176" spans="1:32" ht="14.1" customHeight="1" x14ac:dyDescent="0.2">
      <c r="I1176" s="14"/>
      <c r="J1176" s="14"/>
      <c r="K1176" s="64"/>
    </row>
    <row r="1177" spans="1:32" ht="14.1" customHeight="1" x14ac:dyDescent="0.2">
      <c r="B1177" s="14"/>
      <c r="C1177" s="14"/>
      <c r="D1177" s="64"/>
      <c r="E1177" s="14"/>
      <c r="F1177" s="14"/>
      <c r="G1177" s="87"/>
      <c r="I1177" s="14"/>
      <c r="K1177" s="64"/>
      <c r="AC1177" s="38"/>
      <c r="AD1177" s="6"/>
      <c r="AE1177" s="6"/>
      <c r="AF1177" s="76"/>
    </row>
    <row r="1178" spans="1:32" ht="14.1" customHeight="1" x14ac:dyDescent="0.2">
      <c r="I1178" s="14"/>
      <c r="J1178" s="14"/>
    </row>
    <row r="1179" spans="1:32" ht="14.1" customHeight="1" x14ac:dyDescent="0.2">
      <c r="A1179" s="14"/>
      <c r="B1179" s="14"/>
      <c r="C1179" s="14"/>
      <c r="E1179" s="14"/>
      <c r="F1179" s="14"/>
      <c r="G1179" s="87"/>
      <c r="H1179" s="6"/>
    </row>
    <row r="1180" spans="1:32" ht="14.1" customHeight="1" x14ac:dyDescent="0.2">
      <c r="J1180" s="14"/>
      <c r="K1180" s="38"/>
    </row>
    <row r="1181" spans="1:32" ht="14.1" customHeight="1" x14ac:dyDescent="0.2">
      <c r="A1181" s="14"/>
      <c r="K1181" s="38"/>
    </row>
    <row r="1182" spans="1:32" ht="14.1" customHeight="1" x14ac:dyDescent="0.2">
      <c r="D1182" s="64"/>
      <c r="H1182" s="7"/>
      <c r="J1182" s="14"/>
      <c r="K1182" s="38"/>
    </row>
    <row r="1183" spans="1:32" ht="14.1" customHeight="1" x14ac:dyDescent="0.2">
      <c r="B1183" s="7"/>
      <c r="C1183" s="7"/>
      <c r="D1183" s="64"/>
      <c r="E1183" s="7"/>
      <c r="F1183" s="7"/>
      <c r="G1183" s="48"/>
      <c r="H1183" s="16"/>
      <c r="J1183" s="14"/>
      <c r="L1183" s="14"/>
      <c r="Q1183" s="76"/>
    </row>
    <row r="1184" spans="1:32" ht="14.1" customHeight="1" x14ac:dyDescent="0.2">
      <c r="I1184" s="6"/>
      <c r="J1184" s="14"/>
      <c r="K1184" s="38"/>
      <c r="M1184" s="14"/>
    </row>
    <row r="1185" spans="1:16" ht="14.1" customHeight="1" x14ac:dyDescent="0.2">
      <c r="A1185" s="7"/>
      <c r="B1185" s="14"/>
      <c r="C1185" s="14"/>
      <c r="E1185" s="14"/>
      <c r="F1185" s="14"/>
      <c r="G1185" s="87"/>
      <c r="H1185" s="6"/>
      <c r="I1185" s="6"/>
      <c r="J1185" s="14"/>
      <c r="K1185" s="38"/>
    </row>
    <row r="1186" spans="1:16" ht="14.1" customHeight="1" x14ac:dyDescent="0.2">
      <c r="D1186" s="64"/>
      <c r="J1186" s="14"/>
      <c r="K1186" s="38"/>
    </row>
    <row r="1187" spans="1:16" ht="14.1" customHeight="1" x14ac:dyDescent="0.2">
      <c r="A1187" s="14"/>
      <c r="B1187" s="14"/>
      <c r="C1187" s="14"/>
      <c r="E1187" s="14"/>
      <c r="F1187" s="14"/>
      <c r="G1187" s="87"/>
    </row>
    <row r="1188" spans="1:16" ht="14.1" customHeight="1" x14ac:dyDescent="0.2">
      <c r="B1188" s="14"/>
      <c r="C1188" s="14"/>
      <c r="D1188" s="64"/>
      <c r="E1188" s="14"/>
      <c r="F1188" s="14"/>
      <c r="G1188" s="87"/>
      <c r="H1188" s="6"/>
      <c r="I1188" s="14"/>
      <c r="K1188" s="38"/>
    </row>
    <row r="1189" spans="1:16" ht="14.1" customHeight="1" x14ac:dyDescent="0.2">
      <c r="A1189" s="14"/>
      <c r="B1189" s="14"/>
      <c r="C1189" s="14"/>
      <c r="D1189" s="64"/>
      <c r="E1189" s="14"/>
      <c r="F1189" s="14"/>
      <c r="G1189" s="87"/>
      <c r="K1189" s="38"/>
    </row>
    <row r="1190" spans="1:16" ht="14.1" customHeight="1" x14ac:dyDescent="0.2">
      <c r="A1190" s="14"/>
      <c r="I1190" s="6"/>
    </row>
    <row r="1191" spans="1:16" ht="14.1" customHeight="1" x14ac:dyDescent="0.2">
      <c r="A1191" s="14"/>
      <c r="I1191" s="14"/>
      <c r="K1191" s="38"/>
    </row>
    <row r="1192" spans="1:16" ht="14.1" customHeight="1" x14ac:dyDescent="0.2">
      <c r="I1192" s="14"/>
      <c r="J1192" s="6"/>
    </row>
    <row r="1193" spans="1:16" ht="14.1" customHeight="1" x14ac:dyDescent="0.2">
      <c r="B1193" s="14"/>
      <c r="C1193" s="14"/>
      <c r="E1193" s="14"/>
      <c r="F1193" s="14"/>
      <c r="G1193" s="87"/>
      <c r="I1193" s="14"/>
      <c r="J1193" s="6"/>
    </row>
    <row r="1194" spans="1:16" ht="14.1" customHeight="1" x14ac:dyDescent="0.2">
      <c r="I1194" s="14"/>
      <c r="K1194" s="38"/>
      <c r="O1194" s="38"/>
      <c r="P1194" s="6"/>
    </row>
    <row r="1195" spans="1:16" ht="14.1" customHeight="1" x14ac:dyDescent="0.2">
      <c r="A1195" s="14"/>
      <c r="B1195" s="14"/>
      <c r="C1195" s="14"/>
      <c r="E1195" s="14"/>
      <c r="F1195" s="14"/>
      <c r="G1195" s="87"/>
      <c r="H1195" s="6"/>
    </row>
    <row r="1196" spans="1:16" ht="14.1" customHeight="1" x14ac:dyDescent="0.2">
      <c r="D1196" s="64"/>
      <c r="I1196" s="14"/>
      <c r="J1196" s="14"/>
      <c r="K1196" s="64"/>
    </row>
    <row r="1197" spans="1:16" ht="14.1" customHeight="1" x14ac:dyDescent="0.2">
      <c r="A1197" s="14"/>
      <c r="D1197" s="64"/>
      <c r="H1197" s="6"/>
      <c r="I1197" s="14"/>
    </row>
    <row r="1198" spans="1:16" ht="14.1" customHeight="1" x14ac:dyDescent="0.2">
      <c r="H1198" s="14"/>
      <c r="I1198" s="14"/>
      <c r="J1198" s="6"/>
    </row>
    <row r="1199" spans="1:16" ht="14.1" customHeight="1" x14ac:dyDescent="0.2">
      <c r="I1199" s="14"/>
      <c r="J1199" s="14"/>
    </row>
    <row r="1200" spans="1:16" ht="14.1" customHeight="1" x14ac:dyDescent="0.2">
      <c r="J1200" s="14"/>
    </row>
    <row r="1201" spans="1:44" ht="14.1" customHeight="1" x14ac:dyDescent="0.2">
      <c r="D1201" s="64"/>
      <c r="I1201" s="14"/>
      <c r="J1201" s="14"/>
    </row>
    <row r="1202" spans="1:44" ht="14.1" customHeight="1" x14ac:dyDescent="0.2">
      <c r="I1202" s="14"/>
      <c r="J1202" s="14"/>
    </row>
    <row r="1203" spans="1:44" ht="14.1" customHeight="1" x14ac:dyDescent="0.2">
      <c r="D1203" s="64"/>
      <c r="N1203" s="14"/>
      <c r="AQ1203" s="6"/>
      <c r="AR1203" s="6"/>
    </row>
    <row r="1204" spans="1:44" ht="14.1" customHeight="1" x14ac:dyDescent="0.2">
      <c r="H1204" s="14"/>
      <c r="I1204" s="14"/>
      <c r="J1204" s="14"/>
      <c r="N1204" s="14"/>
    </row>
    <row r="1205" spans="1:44" ht="14.1" customHeight="1" x14ac:dyDescent="0.2">
      <c r="J1205" s="14"/>
      <c r="N1205" s="14"/>
      <c r="AG1205" s="6"/>
      <c r="AH1205" s="6"/>
      <c r="AI1205" s="6"/>
    </row>
    <row r="1206" spans="1:44" ht="14.1" customHeight="1" x14ac:dyDescent="0.2">
      <c r="B1206" s="14"/>
      <c r="C1206" s="14"/>
      <c r="E1206" s="14"/>
      <c r="F1206" s="14"/>
      <c r="G1206" s="87"/>
      <c r="J1206" s="14"/>
    </row>
    <row r="1207" spans="1:44" ht="14.1" customHeight="1" x14ac:dyDescent="0.2">
      <c r="D1207" s="64"/>
      <c r="I1207" s="6"/>
      <c r="J1207" s="14"/>
      <c r="K1207" s="64"/>
      <c r="N1207" s="14"/>
    </row>
    <row r="1208" spans="1:44" ht="14.1" customHeight="1" x14ac:dyDescent="0.2">
      <c r="A1208" s="14"/>
      <c r="B1208" s="14"/>
      <c r="C1208" s="14"/>
      <c r="E1208" s="14"/>
      <c r="F1208" s="14"/>
      <c r="G1208" s="87"/>
      <c r="H1208" s="6"/>
      <c r="I1208" s="7"/>
    </row>
    <row r="1209" spans="1:44" ht="14.1" customHeight="1" x14ac:dyDescent="0.2">
      <c r="I1209" s="6"/>
      <c r="J1209" s="14"/>
    </row>
    <row r="1210" spans="1:44" ht="14.1" customHeight="1" x14ac:dyDescent="0.2">
      <c r="A1210" s="14"/>
      <c r="D1210" s="64"/>
      <c r="J1210" s="14"/>
      <c r="N1210" s="14"/>
    </row>
    <row r="1211" spans="1:44" ht="14.1" customHeight="1" x14ac:dyDescent="0.2">
      <c r="B1211" s="14"/>
      <c r="C1211" s="14"/>
      <c r="E1211" s="14"/>
      <c r="F1211" s="14"/>
      <c r="G1211" s="87"/>
      <c r="I1211" s="7"/>
    </row>
    <row r="1212" spans="1:44" ht="14.1" customHeight="1" x14ac:dyDescent="0.2">
      <c r="B1212" s="14"/>
      <c r="C1212" s="14"/>
      <c r="E1212" s="14"/>
      <c r="F1212" s="14"/>
      <c r="G1212" s="87"/>
      <c r="I1212" s="7"/>
      <c r="J1212" s="14"/>
    </row>
    <row r="1213" spans="1:44" ht="14.1" customHeight="1" x14ac:dyDescent="0.2">
      <c r="A1213" s="14"/>
      <c r="H1213" s="6"/>
      <c r="I1213" s="6"/>
      <c r="W1213" s="38"/>
    </row>
    <row r="1214" spans="1:44" ht="14.1" customHeight="1" x14ac:dyDescent="0.2">
      <c r="A1214" s="14"/>
    </row>
    <row r="1215" spans="1:44" ht="14.1" customHeight="1" x14ac:dyDescent="0.2">
      <c r="B1215" s="14"/>
      <c r="C1215" s="14"/>
      <c r="D1215" s="64"/>
      <c r="E1215" s="14"/>
      <c r="F1215" s="14"/>
      <c r="G1215" s="87"/>
      <c r="I1215" s="6"/>
      <c r="J1215" s="6"/>
      <c r="K1215" s="64"/>
      <c r="AP1215" s="38"/>
    </row>
    <row r="1216" spans="1:44" ht="14.1" customHeight="1" x14ac:dyDescent="0.2">
      <c r="I1216" s="7"/>
      <c r="J1216" s="101"/>
    </row>
    <row r="1217" spans="1:28" ht="14.1" customHeight="1" x14ac:dyDescent="0.2">
      <c r="A1217" s="14"/>
      <c r="D1217" s="64"/>
      <c r="J1217" s="6"/>
      <c r="K1217" s="64"/>
    </row>
    <row r="1218" spans="1:28" ht="14.1" customHeight="1" x14ac:dyDescent="0.2">
      <c r="I1218" s="7"/>
    </row>
    <row r="1219" spans="1:28" ht="14.1" customHeight="1" x14ac:dyDescent="0.2">
      <c r="B1219" s="14"/>
      <c r="C1219" s="14"/>
      <c r="E1219" s="14"/>
      <c r="F1219" s="14"/>
      <c r="G1219" s="87"/>
      <c r="J1219" s="101"/>
    </row>
    <row r="1220" spans="1:28" ht="14.1" customHeight="1" x14ac:dyDescent="0.2">
      <c r="J1220" s="101"/>
      <c r="K1220" s="64"/>
    </row>
    <row r="1221" spans="1:28" ht="14.1" customHeight="1" x14ac:dyDescent="0.2">
      <c r="A1221" s="14"/>
      <c r="I1221" s="7"/>
      <c r="J1221" s="6"/>
    </row>
    <row r="1223" spans="1:28" ht="14.1" customHeight="1" x14ac:dyDescent="0.2">
      <c r="I1223" s="14"/>
      <c r="J1223" s="6"/>
      <c r="K1223" s="64"/>
    </row>
    <row r="1224" spans="1:28" ht="14.1" customHeight="1" x14ac:dyDescent="0.2">
      <c r="B1224" s="14"/>
      <c r="C1224" s="14"/>
      <c r="D1224" s="64"/>
      <c r="E1224" s="14"/>
      <c r="F1224" s="14"/>
      <c r="G1224" s="87"/>
      <c r="J1224" s="101"/>
      <c r="K1224" s="64"/>
    </row>
    <row r="1225" spans="1:28" ht="14.1" customHeight="1" x14ac:dyDescent="0.2">
      <c r="B1225" s="14"/>
      <c r="C1225" s="14"/>
      <c r="D1225" s="64"/>
      <c r="E1225" s="14"/>
      <c r="F1225" s="14"/>
      <c r="G1225" s="87"/>
      <c r="K1225" s="38"/>
    </row>
    <row r="1226" spans="1:28" ht="14.1" customHeight="1" x14ac:dyDescent="0.2">
      <c r="A1226" s="14"/>
      <c r="J1226" s="7"/>
      <c r="K1226" s="38"/>
      <c r="X1226" s="6"/>
      <c r="Y1226" s="76"/>
      <c r="Z1226" s="38"/>
      <c r="AA1226" s="6"/>
    </row>
    <row r="1227" spans="1:28" ht="14.1" customHeight="1" x14ac:dyDescent="0.2">
      <c r="A1227" s="14"/>
      <c r="H1227" s="16"/>
      <c r="U1227" s="6"/>
      <c r="V1227" s="76"/>
      <c r="AB1227" s="76"/>
    </row>
    <row r="1228" spans="1:28" ht="14.1" customHeight="1" x14ac:dyDescent="0.2">
      <c r="B1228" s="14"/>
      <c r="C1228" s="14"/>
      <c r="E1228" s="14"/>
      <c r="F1228" s="14"/>
      <c r="G1228" s="87"/>
      <c r="K1228" s="64"/>
    </row>
    <row r="1229" spans="1:28" ht="14.1" customHeight="1" x14ac:dyDescent="0.2">
      <c r="J1229" s="101"/>
    </row>
    <row r="1230" spans="1:28" ht="14.1" customHeight="1" x14ac:dyDescent="0.2">
      <c r="A1230" s="14"/>
      <c r="B1230" s="14"/>
      <c r="C1230" s="14"/>
      <c r="E1230" s="14"/>
      <c r="F1230" s="14"/>
      <c r="G1230" s="87"/>
      <c r="K1230" s="38"/>
    </row>
    <row r="1231" spans="1:28" ht="14.1" customHeight="1" x14ac:dyDescent="0.2">
      <c r="B1231" s="14"/>
      <c r="C1231" s="14"/>
      <c r="E1231" s="14"/>
      <c r="F1231" s="14"/>
      <c r="G1231" s="87"/>
      <c r="J1231" s="14"/>
    </row>
    <row r="1232" spans="1:28" ht="14.1" customHeight="1" x14ac:dyDescent="0.2">
      <c r="A1232" s="14"/>
    </row>
    <row r="1233" spans="1:41" ht="14.1" customHeight="1" x14ac:dyDescent="0.2">
      <c r="A1233" s="14"/>
      <c r="D1233" s="64"/>
      <c r="AC1233" s="38"/>
      <c r="AD1233" s="6"/>
      <c r="AE1233" s="6"/>
      <c r="AF1233" s="76"/>
    </row>
    <row r="1234" spans="1:41" ht="14.1" customHeight="1" x14ac:dyDescent="0.2">
      <c r="D1234" s="64"/>
    </row>
    <row r="1235" spans="1:41" ht="14.1" customHeight="1" x14ac:dyDescent="0.2">
      <c r="H1235" s="14"/>
    </row>
    <row r="1236" spans="1:41" ht="14.1" customHeight="1" x14ac:dyDescent="0.2">
      <c r="H1236" s="14"/>
      <c r="I1236" s="14"/>
    </row>
    <row r="1237" spans="1:41" ht="14.1" customHeight="1" x14ac:dyDescent="0.2">
      <c r="D1237" s="64"/>
      <c r="H1237" s="14"/>
      <c r="L1237" s="6"/>
    </row>
    <row r="1238" spans="1:41" ht="14.1" customHeight="1" x14ac:dyDescent="0.2">
      <c r="B1238" s="14"/>
      <c r="C1238" s="14"/>
      <c r="E1238" s="14"/>
      <c r="F1238" s="14"/>
      <c r="G1238" s="87"/>
      <c r="H1238" s="14"/>
      <c r="I1238" s="14"/>
      <c r="M1238" s="6"/>
      <c r="N1238" s="6"/>
    </row>
    <row r="1239" spans="1:41" ht="14.1" customHeight="1" x14ac:dyDescent="0.2">
      <c r="B1239" s="14"/>
      <c r="C1239" s="14"/>
      <c r="E1239" s="14"/>
      <c r="F1239" s="14"/>
      <c r="G1239" s="87"/>
      <c r="H1239" s="14"/>
      <c r="AM1239" s="38"/>
      <c r="AN1239" s="6"/>
      <c r="AO1239" s="6"/>
    </row>
    <row r="1240" spans="1:41" ht="14.1" customHeight="1" x14ac:dyDescent="0.2">
      <c r="A1240" s="14"/>
    </row>
    <row r="1241" spans="1:41" ht="14.1" customHeight="1" x14ac:dyDescent="0.2">
      <c r="A1241" s="14"/>
      <c r="H1241" s="14"/>
      <c r="I1241" s="14"/>
      <c r="K1241" s="64"/>
    </row>
    <row r="1243" spans="1:41" ht="14.1" customHeight="1" x14ac:dyDescent="0.2">
      <c r="B1243" s="14"/>
      <c r="C1243" s="14"/>
      <c r="E1243" s="14"/>
      <c r="F1243" s="14"/>
      <c r="G1243" s="87"/>
      <c r="H1243" s="14"/>
    </row>
    <row r="1244" spans="1:41" ht="14.1" customHeight="1" x14ac:dyDescent="0.2">
      <c r="J1244" s="14"/>
    </row>
    <row r="1245" spans="1:41" ht="14.1" customHeight="1" x14ac:dyDescent="0.2">
      <c r="A1245" s="14"/>
      <c r="B1245" s="14"/>
      <c r="C1245" s="14"/>
      <c r="E1245" s="14"/>
      <c r="F1245" s="14"/>
      <c r="G1245" s="87"/>
      <c r="H1245" s="14"/>
    </row>
    <row r="1246" spans="1:41" ht="14.1" customHeight="1" x14ac:dyDescent="0.2">
      <c r="I1246" s="14"/>
      <c r="J1246" s="14"/>
    </row>
    <row r="1247" spans="1:41" ht="14.1" customHeight="1" x14ac:dyDescent="0.2">
      <c r="A1247" s="14"/>
      <c r="D1247" s="64"/>
      <c r="H1247" s="14"/>
      <c r="I1247" s="14"/>
    </row>
    <row r="1248" spans="1:41" ht="14.1" customHeight="1" x14ac:dyDescent="0.2">
      <c r="D1248" s="64"/>
      <c r="H1248" s="14"/>
    </row>
    <row r="1249" spans="1:44" ht="14.1" customHeight="1" x14ac:dyDescent="0.2">
      <c r="B1249" s="14"/>
      <c r="C1249" s="14"/>
      <c r="E1249" s="14"/>
      <c r="F1249" s="14"/>
      <c r="G1249" s="87"/>
      <c r="H1249" s="14"/>
      <c r="J1249" s="14"/>
      <c r="K1249" s="38"/>
    </row>
    <row r="1250" spans="1:44" ht="14.1" customHeight="1" x14ac:dyDescent="0.2">
      <c r="D1250" s="64"/>
      <c r="O1250" s="38"/>
      <c r="P1250" s="6"/>
    </row>
    <row r="1251" spans="1:44" ht="14.1" customHeight="1" x14ac:dyDescent="0.2">
      <c r="A1251" s="14"/>
      <c r="D1251" s="64"/>
      <c r="H1251" s="14"/>
      <c r="AJ1251" s="38"/>
      <c r="AK1251" s="6"/>
      <c r="AL1251" s="6"/>
    </row>
    <row r="1252" spans="1:44" ht="14.1" customHeight="1" x14ac:dyDescent="0.2">
      <c r="B1252" s="14"/>
      <c r="C1252" s="14"/>
      <c r="E1252" s="14"/>
      <c r="F1252" s="14"/>
      <c r="G1252" s="87"/>
      <c r="H1252" s="14"/>
      <c r="I1252" s="6"/>
    </row>
    <row r="1253" spans="1:44" ht="14.1" customHeight="1" x14ac:dyDescent="0.2">
      <c r="I1253" s="6"/>
    </row>
    <row r="1254" spans="1:44" ht="14.1" customHeight="1" x14ac:dyDescent="0.2">
      <c r="A1254" s="14"/>
      <c r="H1254" s="14"/>
      <c r="J1254" s="14"/>
      <c r="R1254" s="38"/>
      <c r="S1254" s="6"/>
      <c r="T1254" s="6"/>
    </row>
    <row r="1255" spans="1:44" ht="14.1" customHeight="1" x14ac:dyDescent="0.2">
      <c r="J1255" s="14"/>
      <c r="K1255" s="38"/>
    </row>
    <row r="1256" spans="1:44" ht="14.1" customHeight="1" x14ac:dyDescent="0.2">
      <c r="D1256" s="64"/>
    </row>
    <row r="1257" spans="1:44" ht="14.1" customHeight="1" x14ac:dyDescent="0.2">
      <c r="B1257" s="14"/>
      <c r="C1257" s="14"/>
      <c r="E1257" s="14"/>
      <c r="F1257" s="14"/>
      <c r="G1257" s="87"/>
      <c r="I1257" s="7"/>
    </row>
    <row r="1258" spans="1:44" ht="14.1" customHeight="1" x14ac:dyDescent="0.2">
      <c r="D1258" s="64"/>
    </row>
    <row r="1259" spans="1:44" ht="14.1" customHeight="1" x14ac:dyDescent="0.2">
      <c r="A1259" s="14"/>
      <c r="B1259" s="14"/>
      <c r="C1259" s="14"/>
      <c r="E1259" s="14"/>
      <c r="F1259" s="14"/>
      <c r="G1259" s="87"/>
      <c r="H1259" s="16"/>
      <c r="AQ1259" s="6"/>
      <c r="AR1259" s="6"/>
    </row>
    <row r="1260" spans="1:44" ht="14.1" customHeight="1" x14ac:dyDescent="0.2">
      <c r="J1260" s="6"/>
    </row>
    <row r="1261" spans="1:44" ht="14.1" customHeight="1" x14ac:dyDescent="0.2">
      <c r="A1261" s="14"/>
      <c r="D1261" s="64"/>
      <c r="J1261" s="6"/>
      <c r="K1261" s="38"/>
    </row>
    <row r="1262" spans="1:44" ht="14.1" customHeight="1" x14ac:dyDescent="0.2">
      <c r="D1262" s="64"/>
    </row>
    <row r="1264" spans="1:44" ht="14.1" customHeight="1" x14ac:dyDescent="0.2">
      <c r="D1264" s="64"/>
    </row>
    <row r="1265" spans="1:42" ht="14.1" customHeight="1" x14ac:dyDescent="0.2">
      <c r="I1265" s="14"/>
      <c r="J1265" s="101"/>
      <c r="K1265" s="64"/>
    </row>
    <row r="1266" spans="1:42" ht="14.1" customHeight="1" x14ac:dyDescent="0.2">
      <c r="B1266" s="14"/>
      <c r="C1266" s="14"/>
      <c r="D1266" s="64"/>
      <c r="E1266" s="14"/>
      <c r="F1266" s="14"/>
      <c r="G1266" s="87"/>
      <c r="H1266" s="14"/>
      <c r="K1266" s="64"/>
    </row>
    <row r="1267" spans="1:42" ht="14.1" customHeight="1" x14ac:dyDescent="0.2">
      <c r="B1267" s="14"/>
      <c r="C1267" s="14"/>
      <c r="E1267" s="14"/>
      <c r="F1267" s="14"/>
      <c r="G1267" s="87"/>
    </row>
    <row r="1268" spans="1:42" ht="14.1" customHeight="1" x14ac:dyDescent="0.2">
      <c r="A1268" s="14"/>
      <c r="H1268" s="14"/>
      <c r="I1268" s="14"/>
      <c r="K1268" s="64"/>
    </row>
    <row r="1269" spans="1:42" ht="14.1" customHeight="1" x14ac:dyDescent="0.2">
      <c r="A1269" s="14"/>
      <c r="W1269" s="38"/>
    </row>
    <row r="1270" spans="1:42" ht="14.1" customHeight="1" x14ac:dyDescent="0.2">
      <c r="K1270" s="64"/>
    </row>
    <row r="1271" spans="1:42" ht="14.1" customHeight="1" x14ac:dyDescent="0.2">
      <c r="AP1271" s="38"/>
    </row>
    <row r="1272" spans="1:42" ht="14.1" customHeight="1" x14ac:dyDescent="0.2">
      <c r="H1272" s="7"/>
    </row>
    <row r="1273" spans="1:42" ht="14.1" customHeight="1" x14ac:dyDescent="0.2">
      <c r="J1273" s="14"/>
    </row>
    <row r="1274" spans="1:42" ht="14.1" customHeight="1" x14ac:dyDescent="0.2">
      <c r="D1274" s="64"/>
      <c r="H1274" s="14"/>
    </row>
    <row r="1275" spans="1:42" ht="14.1" customHeight="1" x14ac:dyDescent="0.2">
      <c r="B1275" s="14"/>
      <c r="C1275" s="14"/>
      <c r="D1275" s="64"/>
      <c r="E1275" s="14"/>
      <c r="F1275" s="14"/>
      <c r="G1275" s="87"/>
    </row>
    <row r="1276" spans="1:42" ht="14.1" customHeight="1" x14ac:dyDescent="0.2">
      <c r="B1276" s="14"/>
      <c r="C1276" s="14"/>
      <c r="E1276" s="14"/>
      <c r="F1276" s="14"/>
      <c r="G1276" s="87"/>
      <c r="H1276" s="14"/>
      <c r="I1276" s="6"/>
      <c r="J1276" s="14"/>
      <c r="K1276" s="64"/>
    </row>
    <row r="1277" spans="1:42" ht="14.1" customHeight="1" x14ac:dyDescent="0.2">
      <c r="A1277" s="14"/>
      <c r="H1277" s="14"/>
    </row>
    <row r="1278" spans="1:42" ht="14.1" customHeight="1" x14ac:dyDescent="0.2">
      <c r="A1278" s="14"/>
      <c r="H1278" s="14"/>
      <c r="K1278" s="64"/>
    </row>
    <row r="1279" spans="1:42" ht="14.1" customHeight="1" x14ac:dyDescent="0.2">
      <c r="B1279" s="14"/>
      <c r="C1279" s="14"/>
      <c r="E1279" s="14"/>
      <c r="F1279" s="14"/>
      <c r="G1279" s="87"/>
    </row>
    <row r="1280" spans="1:42" ht="14.1" customHeight="1" x14ac:dyDescent="0.2">
      <c r="D1280" s="64"/>
      <c r="K1280" s="64"/>
    </row>
    <row r="1281" spans="1:41" ht="14.1" customHeight="1" x14ac:dyDescent="0.2">
      <c r="A1281" s="14"/>
    </row>
    <row r="1282" spans="1:41" ht="14.1" customHeight="1" x14ac:dyDescent="0.2">
      <c r="H1282" s="14"/>
      <c r="I1282" s="6"/>
      <c r="K1282" s="64"/>
      <c r="X1282" s="6"/>
      <c r="Y1282" s="76"/>
    </row>
    <row r="1283" spans="1:41" ht="14.1" customHeight="1" x14ac:dyDescent="0.2">
      <c r="D1283" s="64"/>
      <c r="K1283" s="64"/>
      <c r="U1283" s="6"/>
      <c r="V1283" s="76"/>
    </row>
    <row r="1284" spans="1:41" ht="14.1" customHeight="1" x14ac:dyDescent="0.2">
      <c r="H1284" s="14"/>
      <c r="J1284" s="6"/>
    </row>
    <row r="1286" spans="1:41" ht="14.1" customHeight="1" x14ac:dyDescent="0.2">
      <c r="K1286" s="64"/>
    </row>
    <row r="1288" spans="1:41" ht="14.1" customHeight="1" x14ac:dyDescent="0.2">
      <c r="I1288" s="6"/>
    </row>
    <row r="1289" spans="1:41" ht="14.1" customHeight="1" x14ac:dyDescent="0.2">
      <c r="B1289" s="14"/>
      <c r="C1289" s="14"/>
      <c r="E1289" s="14"/>
      <c r="F1289" s="14"/>
      <c r="G1289" s="87"/>
      <c r="Q1289" s="76"/>
    </row>
    <row r="1290" spans="1:41" ht="14.1" customHeight="1" x14ac:dyDescent="0.2">
      <c r="B1290" s="14"/>
      <c r="C1290" s="14"/>
      <c r="E1290" s="14"/>
      <c r="F1290" s="14"/>
      <c r="G1290" s="87"/>
      <c r="J1290" s="6"/>
    </row>
    <row r="1291" spans="1:41" ht="14.1" customHeight="1" x14ac:dyDescent="0.2">
      <c r="A1291" s="14"/>
      <c r="D1291" s="64"/>
    </row>
    <row r="1292" spans="1:41" ht="14.1" customHeight="1" x14ac:dyDescent="0.2">
      <c r="A1292" s="14"/>
      <c r="B1292" s="14"/>
      <c r="C1292" s="14"/>
      <c r="D1292" s="64"/>
      <c r="E1292" s="14"/>
      <c r="F1292" s="14"/>
      <c r="G1292" s="87"/>
    </row>
    <row r="1293" spans="1:41" ht="14.1" customHeight="1" x14ac:dyDescent="0.2">
      <c r="B1293" s="14"/>
      <c r="C1293" s="14"/>
      <c r="D1293" s="64"/>
      <c r="E1293" s="14"/>
      <c r="F1293" s="14"/>
      <c r="G1293" s="87"/>
      <c r="L1293" s="6"/>
    </row>
    <row r="1294" spans="1:41" ht="14.1" customHeight="1" x14ac:dyDescent="0.2">
      <c r="A1294" s="14"/>
      <c r="M1294" s="6"/>
      <c r="N1294" s="6"/>
    </row>
    <row r="1295" spans="1:41" ht="14.1" customHeight="1" x14ac:dyDescent="0.2">
      <c r="A1295" s="14"/>
      <c r="H1295" s="14"/>
      <c r="I1295" s="14"/>
      <c r="AM1295" s="38"/>
      <c r="AN1295" s="6"/>
      <c r="AO1295" s="6"/>
    </row>
    <row r="1296" spans="1:41" ht="14.1" customHeight="1" x14ac:dyDescent="0.2">
      <c r="I1296" s="14"/>
      <c r="J1296" s="6"/>
    </row>
    <row r="1297" spans="1:38" ht="14.1" customHeight="1" x14ac:dyDescent="0.2">
      <c r="H1297" s="14"/>
      <c r="I1297" s="14"/>
    </row>
    <row r="1298" spans="1:38" ht="14.1" customHeight="1" x14ac:dyDescent="0.2">
      <c r="B1298" s="14"/>
      <c r="C1298" s="14"/>
      <c r="D1298" s="64"/>
      <c r="E1298" s="14"/>
      <c r="F1298" s="14"/>
      <c r="G1298" s="87"/>
      <c r="I1298" s="14"/>
    </row>
    <row r="1299" spans="1:38" ht="14.1" customHeight="1" x14ac:dyDescent="0.2">
      <c r="I1299" s="14"/>
      <c r="K1299" s="64"/>
    </row>
    <row r="1300" spans="1:38" ht="14.1" customHeight="1" x14ac:dyDescent="0.2">
      <c r="A1300" s="14"/>
      <c r="B1300" s="14"/>
      <c r="C1300" s="14"/>
      <c r="E1300" s="14"/>
      <c r="F1300" s="14"/>
      <c r="G1300" s="87"/>
      <c r="H1300" s="14"/>
      <c r="K1300" s="64"/>
    </row>
    <row r="1301" spans="1:38" ht="14.1" customHeight="1" x14ac:dyDescent="0.2">
      <c r="D1301" s="64"/>
      <c r="H1301" s="14"/>
      <c r="I1301" s="14"/>
      <c r="K1301" s="64"/>
    </row>
    <row r="1302" spans="1:38" ht="14.1" customHeight="1" x14ac:dyDescent="0.2">
      <c r="A1302" s="14"/>
      <c r="D1302" s="64"/>
    </row>
    <row r="1303" spans="1:38" ht="14.1" customHeight="1" x14ac:dyDescent="0.2">
      <c r="B1303" s="14"/>
      <c r="C1303" s="14"/>
      <c r="D1303" s="64"/>
      <c r="E1303" s="14"/>
      <c r="F1303" s="14"/>
      <c r="G1303" s="87"/>
      <c r="I1303" s="14"/>
      <c r="J1303" s="14"/>
    </row>
    <row r="1304" spans="1:38" ht="14.1" customHeight="1" x14ac:dyDescent="0.2">
      <c r="B1304" s="14"/>
      <c r="C1304" s="14"/>
      <c r="E1304" s="14"/>
      <c r="F1304" s="14"/>
      <c r="G1304" s="87"/>
      <c r="H1304" s="14"/>
      <c r="J1304" s="14"/>
    </row>
    <row r="1305" spans="1:38" ht="14.1" customHeight="1" x14ac:dyDescent="0.2">
      <c r="A1305" s="14"/>
      <c r="I1305" s="14"/>
      <c r="J1305" s="14"/>
      <c r="K1305" s="38"/>
    </row>
    <row r="1306" spans="1:38" ht="14.1" customHeight="1" x14ac:dyDescent="0.2">
      <c r="A1306" s="14"/>
      <c r="B1306" s="14"/>
      <c r="C1306" s="14"/>
      <c r="D1306" s="64"/>
      <c r="E1306" s="14"/>
      <c r="F1306" s="14"/>
      <c r="G1306" s="87"/>
      <c r="J1306" s="14"/>
    </row>
    <row r="1307" spans="1:38" ht="14.1" customHeight="1" x14ac:dyDescent="0.2">
      <c r="I1307" s="14"/>
      <c r="J1307" s="14"/>
      <c r="AJ1307" s="38"/>
      <c r="AK1307" s="6"/>
      <c r="AL1307" s="6"/>
    </row>
    <row r="1308" spans="1:38" ht="14.1" customHeight="1" x14ac:dyDescent="0.2">
      <c r="A1308" s="14"/>
      <c r="B1308" s="14"/>
      <c r="C1308" s="14"/>
      <c r="E1308" s="14"/>
      <c r="F1308" s="14"/>
      <c r="G1308" s="87"/>
      <c r="H1308" s="14"/>
      <c r="I1308" s="102"/>
    </row>
    <row r="1309" spans="1:38" ht="14.1" customHeight="1" x14ac:dyDescent="0.2">
      <c r="I1309" s="14"/>
      <c r="J1309" s="14"/>
    </row>
    <row r="1310" spans="1:38" ht="14.1" customHeight="1" x14ac:dyDescent="0.2">
      <c r="A1310" s="14"/>
      <c r="R1310" s="38"/>
      <c r="S1310" s="6"/>
      <c r="T1310" s="6"/>
    </row>
    <row r="1311" spans="1:38" ht="14.1" customHeight="1" x14ac:dyDescent="0.2">
      <c r="I1311" s="14"/>
      <c r="J1311" s="14"/>
      <c r="AG1311" s="6"/>
      <c r="AH1311" s="6"/>
      <c r="AI1311" s="6"/>
    </row>
    <row r="1312" spans="1:38" ht="14.1" customHeight="1" x14ac:dyDescent="0.2">
      <c r="D1312" s="64"/>
      <c r="I1312" s="14"/>
    </row>
    <row r="1313" spans="1:17" ht="14.1" customHeight="1" x14ac:dyDescent="0.2">
      <c r="H1313" s="14"/>
      <c r="J1313" s="14"/>
    </row>
    <row r="1314" spans="1:17" ht="14.1" customHeight="1" x14ac:dyDescent="0.2">
      <c r="H1314" s="14"/>
      <c r="I1314" s="102"/>
    </row>
    <row r="1315" spans="1:17" ht="14.1" customHeight="1" x14ac:dyDescent="0.2">
      <c r="J1315" s="14"/>
      <c r="K1315" s="64"/>
    </row>
    <row r="1316" spans="1:17" ht="14.1" customHeight="1" x14ac:dyDescent="0.2">
      <c r="B1316" s="14"/>
      <c r="C1316" s="14"/>
      <c r="E1316" s="14"/>
      <c r="F1316" s="14"/>
      <c r="G1316" s="87"/>
      <c r="J1316" s="14"/>
      <c r="K1316" s="64"/>
    </row>
    <row r="1317" spans="1:17" ht="14.1" customHeight="1" x14ac:dyDescent="0.2">
      <c r="B1317" s="14"/>
      <c r="C1317" s="14"/>
      <c r="E1317" s="14"/>
      <c r="F1317" s="14"/>
      <c r="G1317" s="87"/>
      <c r="H1317" s="14"/>
      <c r="J1317" s="14"/>
    </row>
    <row r="1318" spans="1:17" ht="14.1" customHeight="1" x14ac:dyDescent="0.2">
      <c r="A1318" s="14"/>
    </row>
    <row r="1319" spans="1:17" ht="14.1" customHeight="1" x14ac:dyDescent="0.2">
      <c r="A1319" s="14"/>
      <c r="H1319" s="14"/>
      <c r="J1319" s="14"/>
    </row>
    <row r="1320" spans="1:17" ht="14.1" customHeight="1" x14ac:dyDescent="0.2">
      <c r="H1320" s="14"/>
      <c r="J1320" s="14"/>
    </row>
    <row r="1321" spans="1:17" ht="14.1" customHeight="1" x14ac:dyDescent="0.2">
      <c r="K1321" s="64"/>
    </row>
    <row r="1322" spans="1:17" ht="14.1" customHeight="1" x14ac:dyDescent="0.2">
      <c r="B1322" s="14"/>
      <c r="C1322" s="14"/>
      <c r="D1322" s="38"/>
      <c r="E1322" s="14"/>
      <c r="F1322" s="14"/>
      <c r="G1322" s="87"/>
      <c r="J1322" s="102"/>
      <c r="K1322" s="64"/>
    </row>
    <row r="1323" spans="1:17" ht="14.1" customHeight="1" x14ac:dyDescent="0.2">
      <c r="Q1323" s="76"/>
    </row>
    <row r="1324" spans="1:17" ht="14.1" customHeight="1" x14ac:dyDescent="0.2">
      <c r="A1324" s="14"/>
      <c r="K1324" s="64"/>
    </row>
    <row r="1325" spans="1:17" ht="14.1" customHeight="1" x14ac:dyDescent="0.2">
      <c r="B1325" s="14"/>
      <c r="C1325" s="14"/>
      <c r="E1325" s="14"/>
      <c r="F1325" s="14"/>
      <c r="G1325" s="87"/>
      <c r="K1325" s="64"/>
    </row>
    <row r="1326" spans="1:17" ht="14.1" customHeight="1" x14ac:dyDescent="0.2">
      <c r="D1326" s="64"/>
      <c r="I1326" s="14"/>
      <c r="K1326" s="64"/>
      <c r="Q1326" s="76"/>
    </row>
    <row r="1327" spans="1:17" ht="14.1" customHeight="1" x14ac:dyDescent="0.2">
      <c r="A1327" s="14"/>
      <c r="H1327" s="14"/>
    </row>
    <row r="1328" spans="1:17" ht="14.1" customHeight="1" x14ac:dyDescent="0.2">
      <c r="H1328" s="14"/>
    </row>
    <row r="1330" spans="1:32" ht="14.1" customHeight="1" x14ac:dyDescent="0.2">
      <c r="D1330" s="64"/>
    </row>
    <row r="1331" spans="1:32" ht="14.1" customHeight="1" x14ac:dyDescent="0.2">
      <c r="K1331" s="64"/>
    </row>
    <row r="1332" spans="1:32" ht="14.1" customHeight="1" x14ac:dyDescent="0.2">
      <c r="H1332" s="14"/>
      <c r="I1332" s="7"/>
      <c r="Z1332" s="38"/>
      <c r="AA1332" s="6"/>
    </row>
    <row r="1333" spans="1:32" ht="14.1" customHeight="1" x14ac:dyDescent="0.2">
      <c r="B1333" s="14"/>
      <c r="C1333" s="14"/>
      <c r="E1333" s="14"/>
      <c r="F1333" s="14"/>
      <c r="G1333" s="87"/>
      <c r="AB1333" s="76"/>
    </row>
    <row r="1334" spans="1:32" ht="14.1" customHeight="1" x14ac:dyDescent="0.2">
      <c r="B1334" s="14"/>
      <c r="C1334" s="14"/>
      <c r="D1334" s="64"/>
      <c r="E1334" s="14"/>
      <c r="F1334" s="14"/>
      <c r="G1334" s="87"/>
      <c r="H1334" s="14"/>
      <c r="J1334" s="14"/>
    </row>
    <row r="1335" spans="1:32" ht="14.1" customHeight="1" x14ac:dyDescent="0.2">
      <c r="A1335" s="14"/>
      <c r="B1335" s="14"/>
      <c r="C1335" s="14"/>
      <c r="E1335" s="14"/>
      <c r="F1335" s="14"/>
      <c r="G1335" s="87"/>
      <c r="Q1335" s="76"/>
    </row>
    <row r="1336" spans="1:32" ht="14.1" customHeight="1" x14ac:dyDescent="0.2">
      <c r="A1336" s="14"/>
      <c r="D1336" s="36"/>
      <c r="K1336" s="64"/>
      <c r="Q1336" s="76"/>
    </row>
    <row r="1337" spans="1:32" ht="14.1" customHeight="1" x14ac:dyDescent="0.2">
      <c r="A1337" s="14"/>
      <c r="Q1337" s="76"/>
    </row>
    <row r="1338" spans="1:32" ht="14.1" customHeight="1" x14ac:dyDescent="0.2">
      <c r="H1338" s="14"/>
      <c r="I1338" s="14"/>
      <c r="K1338" s="64"/>
    </row>
    <row r="1339" spans="1:32" ht="14.1" customHeight="1" x14ac:dyDescent="0.2">
      <c r="K1339" s="64"/>
      <c r="AC1339" s="38"/>
      <c r="AD1339" s="6"/>
      <c r="AE1339" s="6"/>
      <c r="AF1339" s="76"/>
    </row>
    <row r="1340" spans="1:32" ht="14.1" customHeight="1" x14ac:dyDescent="0.2">
      <c r="B1340" s="14"/>
      <c r="C1340" s="14"/>
      <c r="D1340" s="64"/>
      <c r="E1340" s="14"/>
      <c r="F1340" s="14"/>
      <c r="G1340" s="87"/>
      <c r="J1340" s="101"/>
      <c r="K1340" s="64"/>
    </row>
    <row r="1341" spans="1:32" ht="14.1" customHeight="1" x14ac:dyDescent="0.2">
      <c r="H1341" s="14"/>
    </row>
    <row r="1342" spans="1:32" ht="14.1" customHeight="1" x14ac:dyDescent="0.2">
      <c r="A1342" s="14"/>
      <c r="K1342" s="64"/>
    </row>
    <row r="1343" spans="1:32" ht="14.1" customHeight="1" x14ac:dyDescent="0.2">
      <c r="B1343" s="14"/>
      <c r="C1343" s="14"/>
      <c r="E1343" s="14"/>
      <c r="F1343" s="14"/>
      <c r="G1343" s="87"/>
    </row>
    <row r="1344" spans="1:32" ht="14.1" customHeight="1" x14ac:dyDescent="0.2">
      <c r="B1344" s="14"/>
      <c r="C1344" s="14"/>
      <c r="E1344" s="14"/>
      <c r="F1344" s="14"/>
      <c r="G1344" s="87"/>
      <c r="I1344" s="14"/>
    </row>
    <row r="1345" spans="1:35" ht="14.1" customHeight="1" x14ac:dyDescent="0.2">
      <c r="A1345" s="14"/>
      <c r="B1345" s="14"/>
      <c r="C1345" s="14"/>
      <c r="E1345" s="14"/>
      <c r="F1345" s="14"/>
      <c r="G1345" s="87"/>
      <c r="K1345" s="64"/>
      <c r="AG1345" s="6"/>
      <c r="AH1345" s="6"/>
      <c r="AI1345" s="6"/>
    </row>
    <row r="1346" spans="1:35" ht="14.1" customHeight="1" x14ac:dyDescent="0.2">
      <c r="A1346" s="14"/>
      <c r="D1346" s="63"/>
      <c r="H1346" s="14"/>
      <c r="J1346" s="14"/>
      <c r="K1346" s="64"/>
    </row>
    <row r="1347" spans="1:35" ht="14.1" customHeight="1" x14ac:dyDescent="0.2">
      <c r="A1347" s="14"/>
    </row>
    <row r="1348" spans="1:35" ht="14.1" customHeight="1" x14ac:dyDescent="0.2">
      <c r="B1348" s="14"/>
      <c r="C1348" s="14"/>
      <c r="E1348" s="14"/>
      <c r="F1348" s="14"/>
      <c r="G1348" s="87"/>
      <c r="H1348" s="14"/>
      <c r="AG1348" s="6"/>
      <c r="AH1348" s="6"/>
      <c r="AI1348" s="6"/>
    </row>
    <row r="1349" spans="1:35" ht="14.1" customHeight="1" x14ac:dyDescent="0.2">
      <c r="K1349" s="64"/>
    </row>
    <row r="1350" spans="1:35" ht="14.1" customHeight="1" x14ac:dyDescent="0.2">
      <c r="A1350" s="14"/>
    </row>
    <row r="1351" spans="1:35" ht="14.1" customHeight="1" x14ac:dyDescent="0.2">
      <c r="D1351" s="64"/>
    </row>
    <row r="1352" spans="1:35" ht="14.1" customHeight="1" x14ac:dyDescent="0.2">
      <c r="J1352" s="14"/>
      <c r="K1352" s="64"/>
    </row>
    <row r="1354" spans="1:35" ht="14.1" customHeight="1" x14ac:dyDescent="0.2">
      <c r="B1354" s="14"/>
      <c r="C1354" s="14"/>
      <c r="E1354" s="14"/>
      <c r="F1354" s="14"/>
      <c r="G1354" s="87"/>
      <c r="K1354" s="64"/>
    </row>
    <row r="1355" spans="1:35" ht="14.1" customHeight="1" x14ac:dyDescent="0.2">
      <c r="D1355" s="64"/>
      <c r="H1355" s="14"/>
      <c r="K1355" s="64"/>
    </row>
    <row r="1356" spans="1:35" ht="14.1" customHeight="1" x14ac:dyDescent="0.2">
      <c r="A1356" s="14"/>
      <c r="H1356" s="14"/>
      <c r="O1356" s="38"/>
      <c r="P1356" s="6"/>
    </row>
    <row r="1357" spans="1:35" ht="14.1" customHeight="1" x14ac:dyDescent="0.2">
      <c r="D1357" s="64"/>
      <c r="AG1357" s="6"/>
      <c r="AH1357" s="6"/>
      <c r="AI1357" s="6"/>
    </row>
    <row r="1358" spans="1:35" ht="14.1" customHeight="1" x14ac:dyDescent="0.2">
      <c r="D1358" s="36"/>
      <c r="AG1358" s="6"/>
      <c r="AH1358" s="6"/>
      <c r="AI1358" s="6"/>
    </row>
    <row r="1359" spans="1:35" ht="14.1" customHeight="1" x14ac:dyDescent="0.2">
      <c r="AG1359" s="6"/>
      <c r="AH1359" s="6"/>
      <c r="AI1359" s="6"/>
    </row>
    <row r="1360" spans="1:35" ht="14.1" customHeight="1" x14ac:dyDescent="0.2">
      <c r="D1360" s="64"/>
    </row>
    <row r="1361" spans="1:44" ht="14.1" customHeight="1" x14ac:dyDescent="0.2">
      <c r="AG1361" s="14"/>
      <c r="AH1361" s="14"/>
      <c r="AI1361" s="14"/>
    </row>
    <row r="1363" spans="1:44" ht="14.1" customHeight="1" x14ac:dyDescent="0.2">
      <c r="D1363" s="64"/>
      <c r="K1363" s="64"/>
    </row>
    <row r="1364" spans="1:44" ht="14.1" customHeight="1" x14ac:dyDescent="0.2">
      <c r="B1364" s="6"/>
      <c r="C1364" s="6"/>
      <c r="E1364" s="6"/>
      <c r="F1364" s="6"/>
      <c r="G1364" s="76"/>
      <c r="H1364" s="14"/>
    </row>
    <row r="1365" spans="1:44" ht="14.1" customHeight="1" x14ac:dyDescent="0.2">
      <c r="H1365" s="14"/>
      <c r="AQ1365" s="6"/>
      <c r="AR1365" s="6"/>
    </row>
    <row r="1366" spans="1:44" ht="14.1" customHeight="1" x14ac:dyDescent="0.2">
      <c r="A1366" s="6"/>
      <c r="Z1366" s="38"/>
      <c r="AA1366" s="6"/>
    </row>
    <row r="1367" spans="1:44" ht="14.1" customHeight="1" x14ac:dyDescent="0.2">
      <c r="D1367" s="64"/>
      <c r="AB1367" s="76"/>
    </row>
    <row r="1368" spans="1:44" ht="14.1" customHeight="1" x14ac:dyDescent="0.2">
      <c r="B1368" s="14"/>
      <c r="C1368" s="14"/>
      <c r="E1368" s="14"/>
      <c r="F1368" s="14"/>
      <c r="G1368" s="87"/>
      <c r="H1368" s="14"/>
    </row>
    <row r="1369" spans="1:44" ht="14.1" customHeight="1" x14ac:dyDescent="0.2">
      <c r="K1369" s="64"/>
      <c r="Z1369" s="38"/>
      <c r="AA1369" s="6"/>
    </row>
    <row r="1370" spans="1:44" ht="14.1" customHeight="1" x14ac:dyDescent="0.2">
      <c r="A1370" s="14"/>
      <c r="K1370" s="64"/>
      <c r="AB1370" s="76"/>
    </row>
    <row r="1372" spans="1:44" ht="14.1" customHeight="1" x14ac:dyDescent="0.2">
      <c r="B1372" s="14"/>
      <c r="C1372" s="14"/>
      <c r="E1372" s="14"/>
      <c r="F1372" s="14"/>
      <c r="G1372" s="87"/>
      <c r="K1372" s="64"/>
    </row>
    <row r="1373" spans="1:44" ht="14.1" customHeight="1" x14ac:dyDescent="0.2">
      <c r="AC1373" s="38"/>
      <c r="AD1373" s="6"/>
      <c r="AE1373" s="6"/>
      <c r="AF1373" s="76"/>
    </row>
    <row r="1374" spans="1:44" ht="14.1" customHeight="1" x14ac:dyDescent="0.2">
      <c r="A1374" s="14"/>
      <c r="D1374" s="64"/>
    </row>
    <row r="1375" spans="1:44" ht="14.1" customHeight="1" x14ac:dyDescent="0.2">
      <c r="D1375" s="64"/>
      <c r="W1375" s="38"/>
    </row>
    <row r="1376" spans="1:44" ht="14.1" customHeight="1" x14ac:dyDescent="0.2">
      <c r="B1376" s="14"/>
      <c r="C1376" s="14"/>
      <c r="D1376" s="64"/>
      <c r="E1376" s="14"/>
      <c r="F1376" s="14"/>
      <c r="G1376" s="87"/>
      <c r="AC1376" s="38"/>
      <c r="AD1376" s="6"/>
      <c r="AE1376" s="6"/>
      <c r="AF1376" s="76"/>
    </row>
    <row r="1377" spans="1:42" ht="14.1" customHeight="1" x14ac:dyDescent="0.2">
      <c r="D1377" s="64"/>
      <c r="AP1377" s="38"/>
    </row>
    <row r="1378" spans="1:42" ht="14.1" customHeight="1" x14ac:dyDescent="0.2">
      <c r="A1378" s="14"/>
      <c r="B1378" s="7"/>
      <c r="C1378" s="7"/>
      <c r="E1378" s="7"/>
      <c r="F1378" s="7"/>
      <c r="G1378" s="48"/>
      <c r="H1378" s="14"/>
      <c r="K1378" s="64"/>
      <c r="Z1378" s="38"/>
      <c r="AA1378" s="6"/>
    </row>
    <row r="1379" spans="1:42" ht="14.1" customHeight="1" x14ac:dyDescent="0.2">
      <c r="H1379" s="14"/>
      <c r="Z1379" s="38"/>
      <c r="AA1379" s="6"/>
      <c r="AB1379" s="76"/>
    </row>
    <row r="1380" spans="1:42" ht="14.1" customHeight="1" x14ac:dyDescent="0.2">
      <c r="A1380" s="7"/>
      <c r="Z1380" s="38"/>
      <c r="AA1380" s="6"/>
      <c r="AB1380" s="76"/>
    </row>
    <row r="1381" spans="1:42" ht="14.1" customHeight="1" x14ac:dyDescent="0.2">
      <c r="H1381" s="14"/>
      <c r="AB1381" s="76"/>
    </row>
    <row r="1382" spans="1:42" ht="14.1" customHeight="1" x14ac:dyDescent="0.2">
      <c r="B1382" s="14"/>
      <c r="C1382" s="14"/>
      <c r="E1382" s="14"/>
      <c r="F1382" s="14"/>
      <c r="G1382" s="87"/>
      <c r="H1382" s="14"/>
      <c r="K1382" s="64"/>
      <c r="Z1382" s="64"/>
      <c r="AA1382" s="14"/>
    </row>
    <row r="1383" spans="1:42" ht="14.1" customHeight="1" x14ac:dyDescent="0.2">
      <c r="K1383" s="64"/>
      <c r="AB1383" s="87"/>
    </row>
    <row r="1384" spans="1:42" ht="14.1" customHeight="1" x14ac:dyDescent="0.2">
      <c r="A1384" s="14"/>
    </row>
    <row r="1385" spans="1:42" ht="14.1" customHeight="1" x14ac:dyDescent="0.2">
      <c r="K1385" s="64"/>
      <c r="AC1385" s="38"/>
      <c r="AD1385" s="6"/>
      <c r="AE1385" s="6"/>
      <c r="AF1385" s="76"/>
    </row>
    <row r="1386" spans="1:42" ht="14.1" customHeight="1" x14ac:dyDescent="0.2">
      <c r="K1386" s="64"/>
      <c r="AC1386" s="38"/>
      <c r="AD1386" s="6"/>
      <c r="AE1386" s="6"/>
      <c r="AF1386" s="76"/>
    </row>
    <row r="1387" spans="1:42" ht="14.1" customHeight="1" x14ac:dyDescent="0.2">
      <c r="H1387" s="14"/>
      <c r="K1387" s="64"/>
      <c r="AC1387" s="38"/>
      <c r="AD1387" s="6"/>
      <c r="AE1387" s="6"/>
      <c r="AF1387" s="76"/>
    </row>
    <row r="1388" spans="1:42" ht="14.1" customHeight="1" x14ac:dyDescent="0.2">
      <c r="B1388" s="16"/>
      <c r="C1388" s="16"/>
      <c r="E1388" s="16"/>
      <c r="F1388" s="16"/>
      <c r="G1388" s="73"/>
      <c r="X1388" s="6"/>
      <c r="Y1388" s="76"/>
    </row>
    <row r="1389" spans="1:42" ht="14.1" customHeight="1" x14ac:dyDescent="0.2">
      <c r="H1389" s="14"/>
      <c r="K1389" s="64"/>
      <c r="U1389" s="6"/>
      <c r="V1389" s="76"/>
      <c r="AC1389" s="64"/>
      <c r="AD1389" s="14"/>
      <c r="AE1389" s="14"/>
      <c r="AF1389" s="87"/>
    </row>
    <row r="1390" spans="1:42" ht="14.1" customHeight="1" x14ac:dyDescent="0.2">
      <c r="A1390" s="16"/>
      <c r="K1390" s="64"/>
      <c r="O1390" s="38"/>
      <c r="P1390" s="6"/>
    </row>
    <row r="1391" spans="1:42" ht="14.1" customHeight="1" x14ac:dyDescent="0.2">
      <c r="K1391" s="64"/>
    </row>
    <row r="1392" spans="1:42" ht="14.1" customHeight="1" x14ac:dyDescent="0.2">
      <c r="H1392" s="14"/>
      <c r="K1392" s="64"/>
    </row>
    <row r="1393" spans="1:44" ht="14.1" customHeight="1" x14ac:dyDescent="0.2">
      <c r="B1393" s="14"/>
      <c r="C1393" s="14"/>
      <c r="E1393" s="14"/>
      <c r="F1393" s="14"/>
      <c r="G1393" s="87"/>
      <c r="H1393" s="14"/>
      <c r="O1393" s="38"/>
      <c r="P1393" s="6"/>
    </row>
    <row r="1394" spans="1:44" ht="14.1" customHeight="1" x14ac:dyDescent="0.2">
      <c r="K1394" s="64"/>
    </row>
    <row r="1395" spans="1:44" ht="14.1" customHeight="1" x14ac:dyDescent="0.2">
      <c r="A1395" s="14"/>
      <c r="H1395" s="14"/>
      <c r="K1395" s="64"/>
    </row>
    <row r="1397" spans="1:44" ht="14.1" customHeight="1" x14ac:dyDescent="0.2">
      <c r="B1397" s="14"/>
      <c r="C1397" s="14"/>
      <c r="E1397" s="14"/>
      <c r="F1397" s="14"/>
      <c r="G1397" s="87"/>
      <c r="H1397" s="14"/>
    </row>
    <row r="1398" spans="1:44" ht="14.1" customHeight="1" x14ac:dyDescent="0.2">
      <c r="K1398" s="64"/>
    </row>
    <row r="1399" spans="1:44" ht="14.1" customHeight="1" x14ac:dyDescent="0.2">
      <c r="A1399" s="14"/>
      <c r="B1399" s="14"/>
      <c r="C1399" s="14"/>
      <c r="E1399" s="14"/>
      <c r="F1399" s="14"/>
      <c r="G1399" s="87"/>
      <c r="L1399" s="6"/>
      <c r="AQ1399" s="6"/>
      <c r="AR1399" s="6"/>
    </row>
    <row r="1400" spans="1:44" ht="14.1" customHeight="1" x14ac:dyDescent="0.2">
      <c r="B1400" s="7"/>
      <c r="C1400" s="7"/>
      <c r="E1400" s="7"/>
      <c r="F1400" s="7"/>
      <c r="G1400" s="48"/>
      <c r="M1400" s="6"/>
      <c r="N1400" s="6"/>
    </row>
    <row r="1401" spans="1:44" ht="14.1" customHeight="1" x14ac:dyDescent="0.2">
      <c r="A1401" s="14"/>
      <c r="K1401" s="64"/>
      <c r="AM1401" s="38"/>
      <c r="AN1401" s="6"/>
      <c r="AO1401" s="6"/>
    </row>
    <row r="1402" spans="1:44" ht="14.1" customHeight="1" x14ac:dyDescent="0.2">
      <c r="A1402" s="7"/>
      <c r="B1402" s="14"/>
      <c r="C1402" s="14"/>
      <c r="E1402" s="14"/>
      <c r="F1402" s="14"/>
      <c r="G1402" s="87"/>
      <c r="O1402" s="38"/>
      <c r="P1402" s="6"/>
      <c r="AQ1402" s="6"/>
      <c r="AR1402" s="6"/>
    </row>
    <row r="1403" spans="1:44" ht="14.1" customHeight="1" x14ac:dyDescent="0.2">
      <c r="O1403" s="38"/>
      <c r="P1403" s="6"/>
    </row>
    <row r="1404" spans="1:44" ht="14.1" customHeight="1" x14ac:dyDescent="0.2">
      <c r="A1404" s="14"/>
      <c r="O1404" s="38"/>
      <c r="P1404" s="6"/>
    </row>
    <row r="1405" spans="1:44" ht="14.1" customHeight="1" x14ac:dyDescent="0.2">
      <c r="B1405" s="14"/>
      <c r="C1405" s="14"/>
      <c r="E1405" s="14"/>
      <c r="F1405" s="14"/>
      <c r="G1405" s="87"/>
      <c r="H1405" s="14"/>
      <c r="K1405" s="64"/>
    </row>
    <row r="1406" spans="1:44" ht="14.1" customHeight="1" x14ac:dyDescent="0.2">
      <c r="H1406" s="14"/>
      <c r="K1406" s="64"/>
    </row>
    <row r="1407" spans="1:44" ht="14.1" customHeight="1" x14ac:dyDescent="0.2">
      <c r="A1407" s="14"/>
      <c r="K1407" s="64"/>
    </row>
    <row r="1408" spans="1:44" ht="14.1" customHeight="1" x14ac:dyDescent="0.2">
      <c r="K1408" s="64"/>
    </row>
    <row r="1409" spans="1:44" ht="14.1" customHeight="1" x14ac:dyDescent="0.2">
      <c r="B1409" s="14"/>
      <c r="C1409" s="14"/>
      <c r="E1409" s="14"/>
      <c r="F1409" s="14"/>
      <c r="G1409" s="87"/>
      <c r="K1409" s="64"/>
      <c r="W1409" s="38"/>
    </row>
    <row r="1411" spans="1:44" ht="14.1" customHeight="1" x14ac:dyDescent="0.2">
      <c r="A1411" s="14"/>
      <c r="H1411" s="14"/>
      <c r="K1411" s="64"/>
      <c r="AP1411" s="38"/>
      <c r="AQ1411" s="6"/>
      <c r="AR1411" s="6"/>
    </row>
    <row r="1412" spans="1:44" ht="14.1" customHeight="1" x14ac:dyDescent="0.2">
      <c r="W1412" s="38"/>
      <c r="AQ1412" s="6"/>
      <c r="AR1412" s="6"/>
    </row>
    <row r="1413" spans="1:44" ht="14.1" customHeight="1" x14ac:dyDescent="0.2">
      <c r="K1413" s="64"/>
      <c r="AJ1413" s="38"/>
      <c r="AK1413" s="6"/>
      <c r="AL1413" s="6"/>
      <c r="AQ1413" s="6"/>
      <c r="AR1413" s="6"/>
    </row>
    <row r="1414" spans="1:44" ht="14.1" customHeight="1" x14ac:dyDescent="0.2">
      <c r="H1414" s="14"/>
      <c r="AP1414" s="38"/>
    </row>
    <row r="1415" spans="1:44" ht="14.1" customHeight="1" x14ac:dyDescent="0.2">
      <c r="I1415" s="14"/>
      <c r="AQ1415" s="14"/>
      <c r="AR1415" s="14"/>
    </row>
    <row r="1416" spans="1:44" ht="14.1" customHeight="1" x14ac:dyDescent="0.2">
      <c r="B1416" s="14"/>
      <c r="C1416" s="14"/>
      <c r="E1416" s="14"/>
      <c r="F1416" s="14"/>
      <c r="G1416" s="87"/>
      <c r="R1416" s="38"/>
      <c r="S1416" s="6"/>
      <c r="T1416" s="6"/>
    </row>
    <row r="1417" spans="1:44" ht="14.1" customHeight="1" x14ac:dyDescent="0.2">
      <c r="B1417" s="14"/>
      <c r="C1417" s="14"/>
      <c r="E1417" s="14"/>
      <c r="F1417" s="14"/>
      <c r="G1417" s="87"/>
      <c r="K1417" s="64"/>
    </row>
    <row r="1418" spans="1:44" ht="14.1" customHeight="1" x14ac:dyDescent="0.2">
      <c r="A1418" s="14"/>
      <c r="B1418" s="14"/>
      <c r="C1418" s="14"/>
      <c r="E1418" s="14"/>
      <c r="F1418" s="14"/>
      <c r="G1418" s="87"/>
    </row>
    <row r="1419" spans="1:44" ht="14.1" customHeight="1" x14ac:dyDescent="0.2">
      <c r="A1419" s="14"/>
      <c r="B1419" s="14"/>
      <c r="C1419" s="14"/>
      <c r="E1419" s="14"/>
      <c r="F1419" s="14"/>
      <c r="G1419" s="87"/>
    </row>
    <row r="1420" spans="1:44" ht="14.1" customHeight="1" x14ac:dyDescent="0.2">
      <c r="A1420" s="14"/>
    </row>
    <row r="1421" spans="1:44" ht="14.1" customHeight="1" x14ac:dyDescent="0.2">
      <c r="A1421" s="14"/>
      <c r="W1421" s="38"/>
    </row>
    <row r="1422" spans="1:44" ht="14.1" customHeight="1" x14ac:dyDescent="0.2">
      <c r="H1422" s="14"/>
      <c r="K1422" s="64"/>
      <c r="W1422" s="38"/>
      <c r="X1422" s="6"/>
      <c r="Y1422" s="76"/>
    </row>
    <row r="1423" spans="1:44" ht="14.1" customHeight="1" x14ac:dyDescent="0.2">
      <c r="H1423" s="14"/>
      <c r="J1423" s="14"/>
      <c r="K1423" s="64"/>
      <c r="U1423" s="6"/>
      <c r="V1423" s="76"/>
      <c r="W1423" s="38"/>
      <c r="AP1423" s="38"/>
    </row>
    <row r="1424" spans="1:44" ht="14.1" customHeight="1" x14ac:dyDescent="0.2">
      <c r="H1424" s="14"/>
      <c r="AP1424" s="38"/>
    </row>
    <row r="1425" spans="8:42" ht="14.1" customHeight="1" x14ac:dyDescent="0.2">
      <c r="W1425" s="64"/>
      <c r="X1425" s="6"/>
      <c r="Y1425" s="76"/>
      <c r="AP1425" s="38"/>
    </row>
    <row r="1426" spans="8:42" ht="14.1" customHeight="1" x14ac:dyDescent="0.2">
      <c r="K1426" s="64"/>
      <c r="U1426" s="6"/>
      <c r="V1426" s="76"/>
    </row>
    <row r="1427" spans="8:42" ht="14.1" customHeight="1" x14ac:dyDescent="0.2">
      <c r="AP1427" s="64"/>
    </row>
    <row r="1428" spans="8:42" ht="14.1" customHeight="1" x14ac:dyDescent="0.2">
      <c r="I1428" s="14"/>
      <c r="K1428" s="64"/>
    </row>
    <row r="1429" spans="8:42" ht="14.1" customHeight="1" x14ac:dyDescent="0.2">
      <c r="H1429" s="14"/>
    </row>
    <row r="1430" spans="8:42" ht="14.1" customHeight="1" x14ac:dyDescent="0.2">
      <c r="K1430" s="64"/>
    </row>
    <row r="1431" spans="8:42" ht="14.1" customHeight="1" x14ac:dyDescent="0.2">
      <c r="K1431" s="64"/>
    </row>
    <row r="1432" spans="8:42" ht="14.1" customHeight="1" x14ac:dyDescent="0.2">
      <c r="H1432" s="14"/>
      <c r="K1432" s="64"/>
    </row>
    <row r="1433" spans="8:42" ht="14.1" customHeight="1" x14ac:dyDescent="0.2">
      <c r="H1433" s="14"/>
      <c r="K1433" s="64"/>
      <c r="L1433" s="6"/>
    </row>
    <row r="1434" spans="8:42" ht="14.1" customHeight="1" x14ac:dyDescent="0.2">
      <c r="H1434" s="14"/>
      <c r="M1434" s="6"/>
      <c r="N1434" s="6"/>
      <c r="X1434" s="6"/>
      <c r="Y1434" s="76"/>
    </row>
    <row r="1435" spans="8:42" ht="14.1" customHeight="1" x14ac:dyDescent="0.2">
      <c r="K1435" s="64"/>
      <c r="U1435" s="6"/>
      <c r="V1435" s="76"/>
      <c r="X1435" s="6"/>
      <c r="Y1435" s="76"/>
      <c r="AM1435" s="38"/>
      <c r="AN1435" s="6"/>
      <c r="AO1435" s="6"/>
    </row>
    <row r="1436" spans="8:42" ht="14.1" customHeight="1" x14ac:dyDescent="0.2">
      <c r="J1436" s="14"/>
      <c r="L1436" s="6"/>
      <c r="U1436" s="6"/>
      <c r="V1436" s="76"/>
      <c r="X1436" s="6"/>
      <c r="Y1436" s="76"/>
    </row>
    <row r="1437" spans="8:42" ht="14.1" customHeight="1" x14ac:dyDescent="0.2">
      <c r="H1437" s="14"/>
      <c r="K1437" s="64"/>
      <c r="M1437" s="6"/>
      <c r="N1437" s="6"/>
      <c r="U1437" s="6"/>
      <c r="V1437" s="76"/>
    </row>
    <row r="1438" spans="8:42" ht="14.1" customHeight="1" x14ac:dyDescent="0.2">
      <c r="X1438" s="14"/>
      <c r="Y1438" s="87"/>
      <c r="AM1438" s="38"/>
      <c r="AN1438" s="6"/>
      <c r="AO1438" s="6"/>
    </row>
    <row r="1439" spans="8:42" ht="14.1" customHeight="1" x14ac:dyDescent="0.2">
      <c r="K1439" s="64"/>
      <c r="U1439" s="14"/>
      <c r="V1439" s="87"/>
    </row>
    <row r="1440" spans="8:42" ht="14.1" customHeight="1" x14ac:dyDescent="0.2">
      <c r="K1440" s="64"/>
    </row>
    <row r="1441" spans="8:41" ht="14.1" customHeight="1" x14ac:dyDescent="0.2">
      <c r="I1441" s="14"/>
    </row>
    <row r="1443" spans="8:41" ht="14.1" customHeight="1" x14ac:dyDescent="0.2">
      <c r="H1443" s="14"/>
      <c r="K1443" s="64"/>
    </row>
    <row r="1444" spans="8:41" ht="14.1" customHeight="1" x14ac:dyDescent="0.2">
      <c r="K1444" s="64"/>
    </row>
    <row r="1445" spans="8:41" ht="14.1" customHeight="1" x14ac:dyDescent="0.2">
      <c r="K1445" s="64"/>
      <c r="L1445" s="6"/>
    </row>
    <row r="1446" spans="8:41" ht="14.1" customHeight="1" x14ac:dyDescent="0.2">
      <c r="K1446" s="64"/>
      <c r="L1446" s="6"/>
      <c r="M1446" s="6"/>
      <c r="N1446" s="6"/>
    </row>
    <row r="1447" spans="8:41" ht="14.1" customHeight="1" x14ac:dyDescent="0.2">
      <c r="K1447" s="64"/>
      <c r="L1447" s="6"/>
      <c r="M1447" s="6"/>
      <c r="N1447" s="6"/>
      <c r="AJ1447" s="38"/>
      <c r="AK1447" s="6"/>
      <c r="AL1447" s="6"/>
      <c r="AM1447" s="38"/>
      <c r="AN1447" s="6"/>
      <c r="AO1447" s="6"/>
    </row>
    <row r="1448" spans="8:41" ht="14.1" customHeight="1" x14ac:dyDescent="0.2">
      <c r="M1448" s="6"/>
      <c r="N1448" s="6"/>
      <c r="AM1448" s="38"/>
      <c r="AN1448" s="6"/>
      <c r="AO1448" s="6"/>
    </row>
    <row r="1449" spans="8:41" ht="14.1" customHeight="1" x14ac:dyDescent="0.2">
      <c r="J1449" s="14"/>
      <c r="K1449" s="64"/>
      <c r="AM1449" s="38"/>
      <c r="AN1449" s="6"/>
      <c r="AO1449" s="6"/>
    </row>
    <row r="1450" spans="8:41" ht="14.1" customHeight="1" x14ac:dyDescent="0.2">
      <c r="R1450" s="38"/>
      <c r="S1450" s="6"/>
      <c r="T1450" s="6"/>
      <c r="AJ1450" s="38"/>
      <c r="AK1450" s="6"/>
      <c r="AL1450" s="6"/>
    </row>
    <row r="1451" spans="8:41" ht="14.1" customHeight="1" x14ac:dyDescent="0.2">
      <c r="AM1451" s="64"/>
      <c r="AN1451" s="14"/>
      <c r="AO1451" s="14"/>
    </row>
    <row r="1453" spans="8:41" ht="14.1" customHeight="1" x14ac:dyDescent="0.2">
      <c r="H1453" s="6"/>
      <c r="R1453" s="38"/>
      <c r="S1453" s="6"/>
      <c r="T1453" s="6"/>
    </row>
    <row r="1455" spans="8:41" ht="14.1" customHeight="1" x14ac:dyDescent="0.2">
      <c r="K1455" s="64"/>
    </row>
    <row r="1456" spans="8:41" ht="14.1" customHeight="1" x14ac:dyDescent="0.2">
      <c r="K1456" s="64"/>
    </row>
    <row r="1457" spans="8:38" ht="14.1" customHeight="1" x14ac:dyDescent="0.2">
      <c r="H1457" s="14"/>
      <c r="K1457" s="64"/>
    </row>
    <row r="1459" spans="8:38" ht="14.1" customHeight="1" x14ac:dyDescent="0.2">
      <c r="K1459" s="64"/>
      <c r="AJ1459" s="38"/>
      <c r="AK1459" s="6"/>
      <c r="AL1459" s="6"/>
    </row>
    <row r="1460" spans="8:38" ht="14.1" customHeight="1" x14ac:dyDescent="0.2">
      <c r="AJ1460" s="38"/>
      <c r="AK1460" s="6"/>
      <c r="AL1460" s="6"/>
    </row>
    <row r="1461" spans="8:38" ht="14.1" customHeight="1" x14ac:dyDescent="0.2">
      <c r="H1461" s="14"/>
      <c r="AJ1461" s="38"/>
      <c r="AK1461" s="6"/>
      <c r="AL1461" s="6"/>
    </row>
    <row r="1462" spans="8:38" ht="14.1" customHeight="1" x14ac:dyDescent="0.2">
      <c r="R1462" s="38"/>
      <c r="S1462" s="6"/>
      <c r="T1462" s="6"/>
    </row>
    <row r="1463" spans="8:38" ht="14.1" customHeight="1" x14ac:dyDescent="0.2">
      <c r="R1463" s="38"/>
      <c r="S1463" s="6"/>
      <c r="T1463" s="6"/>
      <c r="AJ1463" s="64"/>
      <c r="AK1463" s="14"/>
      <c r="AL1463" s="14"/>
    </row>
    <row r="1464" spans="8:38" ht="14.1" customHeight="1" x14ac:dyDescent="0.2">
      <c r="K1464" s="64"/>
      <c r="R1464" s="38"/>
      <c r="S1464" s="6"/>
      <c r="T1464" s="6"/>
    </row>
    <row r="1465" spans="8:38" ht="14.1" customHeight="1" x14ac:dyDescent="0.2">
      <c r="H1465" s="14"/>
      <c r="K1465" s="64"/>
    </row>
    <row r="1466" spans="8:38" ht="14.1" customHeight="1" x14ac:dyDescent="0.2">
      <c r="R1466" s="64"/>
      <c r="S1466" s="14"/>
      <c r="T1466" s="14"/>
    </row>
    <row r="1467" spans="8:38" ht="14.1" customHeight="1" x14ac:dyDescent="0.2">
      <c r="H1467" s="7"/>
    </row>
    <row r="1471" spans="8:38" ht="14.1" customHeight="1" x14ac:dyDescent="0.2">
      <c r="H1471" s="14"/>
    </row>
    <row r="1476" spans="8:11" ht="14.1" customHeight="1" x14ac:dyDescent="0.2">
      <c r="K1476" s="64"/>
    </row>
    <row r="1477" spans="8:11" ht="14.1" customHeight="1" x14ac:dyDescent="0.2">
      <c r="H1477" s="16"/>
    </row>
    <row r="1480" spans="8:11" ht="14.1" customHeight="1" x14ac:dyDescent="0.2">
      <c r="K1480" s="64"/>
    </row>
    <row r="1481" spans="8:11" ht="14.1" customHeight="1" x14ac:dyDescent="0.2">
      <c r="K1481" s="64"/>
    </row>
    <row r="1482" spans="8:11" ht="14.1" customHeight="1" x14ac:dyDescent="0.2">
      <c r="H1482" s="14"/>
      <c r="K1482" s="64"/>
    </row>
    <row r="1486" spans="8:11" ht="14.1" customHeight="1" x14ac:dyDescent="0.2">
      <c r="H1486" s="14"/>
      <c r="K1486" s="38"/>
    </row>
    <row r="1487" spans="8:11" ht="14.1" customHeight="1" x14ac:dyDescent="0.2">
      <c r="K1487" s="64"/>
    </row>
    <row r="1488" spans="8:11" ht="14.1" customHeight="1" x14ac:dyDescent="0.2">
      <c r="H1488" s="14"/>
    </row>
    <row r="1489" spans="8:11" ht="14.1" customHeight="1" x14ac:dyDescent="0.2">
      <c r="H1489" s="7"/>
      <c r="K1489" s="64"/>
    </row>
    <row r="1490" spans="8:11" ht="14.1" customHeight="1" x14ac:dyDescent="0.2">
      <c r="K1490" s="64"/>
    </row>
    <row r="1491" spans="8:11" ht="14.1" customHeight="1" x14ac:dyDescent="0.2">
      <c r="H1491" s="14"/>
      <c r="K1491" s="64"/>
    </row>
    <row r="1492" spans="8:11" ht="14.1" customHeight="1" x14ac:dyDescent="0.2">
      <c r="I1492" s="14"/>
      <c r="K1492" s="64"/>
    </row>
    <row r="1494" spans="8:11" ht="14.1" customHeight="1" x14ac:dyDescent="0.2">
      <c r="H1494" s="14"/>
      <c r="K1494" s="64"/>
    </row>
    <row r="1495" spans="8:11" ht="14.1" customHeight="1" x14ac:dyDescent="0.2">
      <c r="K1495" s="64"/>
    </row>
    <row r="1496" spans="8:11" ht="14.1" customHeight="1" x14ac:dyDescent="0.2">
      <c r="K1496" s="64"/>
    </row>
    <row r="1498" spans="8:11" ht="14.1" customHeight="1" x14ac:dyDescent="0.2">
      <c r="H1498" s="14"/>
    </row>
    <row r="1500" spans="8:11" ht="14.1" customHeight="1" x14ac:dyDescent="0.2">
      <c r="J1500" s="14"/>
      <c r="K1500" s="38"/>
    </row>
    <row r="1501" spans="8:11" ht="14.1" customHeight="1" x14ac:dyDescent="0.2">
      <c r="K1501" s="64"/>
    </row>
    <row r="1504" spans="8:11" ht="14.1" customHeight="1" x14ac:dyDescent="0.2">
      <c r="K1504" s="64"/>
    </row>
    <row r="1505" spans="8:11" ht="14.1" customHeight="1" x14ac:dyDescent="0.2">
      <c r="H1505" s="14"/>
    </row>
    <row r="1506" spans="8:11" ht="14.1" customHeight="1" x14ac:dyDescent="0.2">
      <c r="H1506" s="14"/>
    </row>
    <row r="1507" spans="8:11" ht="14.1" customHeight="1" x14ac:dyDescent="0.2">
      <c r="H1507" s="14"/>
    </row>
    <row r="1508" spans="8:11" ht="14.1" customHeight="1" x14ac:dyDescent="0.2">
      <c r="H1508" s="14"/>
    </row>
    <row r="1511" spans="8:11" ht="14.1" customHeight="1" x14ac:dyDescent="0.2">
      <c r="K1511" s="64"/>
    </row>
    <row r="1512" spans="8:11" ht="14.1" customHeight="1" x14ac:dyDescent="0.2">
      <c r="K1512" s="64"/>
    </row>
    <row r="1513" spans="8:11" ht="14.1" customHeight="1" x14ac:dyDescent="0.2">
      <c r="I1513" s="6"/>
    </row>
    <row r="1515" spans="8:11" ht="14.1" customHeight="1" x14ac:dyDescent="0.2">
      <c r="K1515" s="64"/>
    </row>
    <row r="1521" spans="9:11" ht="14.1" customHeight="1" x14ac:dyDescent="0.2">
      <c r="J1521" s="6"/>
    </row>
    <row r="1522" spans="9:11" ht="14.1" customHeight="1" x14ac:dyDescent="0.2">
      <c r="K1522" s="38"/>
    </row>
    <row r="1525" spans="9:11" ht="14.1" customHeight="1" x14ac:dyDescent="0.2">
      <c r="K1525" s="64"/>
    </row>
    <row r="1526" spans="9:11" ht="14.1" customHeight="1" x14ac:dyDescent="0.2">
      <c r="K1526" s="64"/>
    </row>
    <row r="1527" spans="9:11" ht="14.1" customHeight="1" x14ac:dyDescent="0.2">
      <c r="I1527" s="7"/>
    </row>
    <row r="1531" spans="9:11" ht="14.1" customHeight="1" x14ac:dyDescent="0.2">
      <c r="K1531" s="64"/>
    </row>
    <row r="1532" spans="9:11" ht="14.1" customHeight="1" x14ac:dyDescent="0.2">
      <c r="K1532" s="64"/>
    </row>
    <row r="1534" spans="9:11" ht="14.1" customHeight="1" x14ac:dyDescent="0.2">
      <c r="K1534" s="64"/>
    </row>
    <row r="1535" spans="9:11" ht="14.1" customHeight="1" x14ac:dyDescent="0.2">
      <c r="J1535" s="101"/>
      <c r="K1535" s="64"/>
    </row>
    <row r="1536" spans="9:11" ht="14.1" customHeight="1" x14ac:dyDescent="0.2">
      <c r="K1536" s="64"/>
    </row>
    <row r="1549" spans="9:9" ht="14.1" customHeight="1" x14ac:dyDescent="0.2">
      <c r="I1549" s="7"/>
    </row>
    <row r="1557" spans="10:10" ht="14.1" customHeight="1" x14ac:dyDescent="0.2">
      <c r="J1557" s="101"/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 2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Hill</dc:creator>
  <cp:lastModifiedBy>Asus</cp:lastModifiedBy>
  <dcterms:created xsi:type="dcterms:W3CDTF">2021-06-09T19:09:10Z</dcterms:created>
  <dcterms:modified xsi:type="dcterms:W3CDTF">2022-10-21T19:07:52Z</dcterms:modified>
</cp:coreProperties>
</file>